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hgodf\Documents\0B. INTRODUCTION-TO-TAX ------2016-Nov-11\2 HOMEWORK-NEW-SPILKER-2016\"/>
    </mc:Choice>
  </mc:AlternateContent>
  <bookViews>
    <workbookView xWindow="0" yWindow="0" windowWidth="28800" windowHeight="12210" activeTab="1"/>
  </bookViews>
  <sheets>
    <sheet name="Chap.10-Basis Solution" sheetId="3" r:id="rId1"/>
    <sheet name="Chap.10-Cost Recovery" sheetId="6" r:id="rId2"/>
    <sheet name="Chap.10-Outline" sheetId="7" r:id="rId3"/>
  </sheets>
  <definedNames>
    <definedName name="_xlnm.Print_Area" localSheetId="0">'Chap.10-Basis Solution'!$A$1:$H$87</definedName>
    <definedName name="_xlnm.Print_Area" localSheetId="1">'Chap.10-Cost Recovery'!$A$1:$J$212</definedName>
    <definedName name="_xlnm.Print_Area" localSheetId="2">'Chap.10-Outline'!$A$1:$C$21</definedName>
  </definedNames>
  <calcPr calcId="171027"/>
</workbook>
</file>

<file path=xl/calcChain.xml><?xml version="1.0" encoding="utf-8"?>
<calcChain xmlns="http://schemas.openxmlformats.org/spreadsheetml/2006/main">
  <c r="F34" i="6" l="1"/>
  <c r="F33" i="6"/>
  <c r="I212" i="6" l="1"/>
  <c r="H212" i="6"/>
  <c r="D212" i="6"/>
  <c r="I211" i="6"/>
  <c r="H211" i="6"/>
  <c r="D211" i="6"/>
  <c r="I210" i="6"/>
  <c r="H210" i="6"/>
  <c r="D210" i="6"/>
  <c r="I209" i="6"/>
  <c r="H209" i="6"/>
  <c r="D209" i="6"/>
  <c r="I208" i="6"/>
  <c r="H208" i="6"/>
  <c r="G202" i="6"/>
  <c r="G201" i="6"/>
  <c r="F201" i="6"/>
  <c r="F199" i="6"/>
  <c r="G198" i="6"/>
  <c r="F198" i="6"/>
  <c r="F196" i="6"/>
  <c r="F195" i="6"/>
  <c r="G194" i="6"/>
  <c r="F194" i="6"/>
  <c r="F192" i="6"/>
  <c r="F185" i="6"/>
  <c r="F183" i="6"/>
  <c r="F181" i="6"/>
  <c r="F177" i="6"/>
  <c r="F175" i="6"/>
  <c r="F173" i="6"/>
  <c r="I169" i="6"/>
  <c r="I168" i="6"/>
  <c r="H168" i="6"/>
  <c r="H166" i="6"/>
  <c r="H165" i="6"/>
  <c r="H163" i="6"/>
  <c r="I162" i="6"/>
  <c r="H162" i="6"/>
  <c r="G161" i="6"/>
  <c r="H159" i="6"/>
  <c r="I154" i="6"/>
  <c r="I153" i="6"/>
  <c r="H153" i="6"/>
  <c r="H150" i="6"/>
  <c r="I147" i="6"/>
  <c r="H147" i="6"/>
  <c r="G146" i="6"/>
  <c r="H144" i="6"/>
  <c r="F139" i="6"/>
  <c r="F136" i="6"/>
  <c r="F134" i="6"/>
  <c r="F125" i="6"/>
  <c r="F122" i="6"/>
  <c r="F120" i="6"/>
  <c r="H111" i="6"/>
  <c r="G111" i="6"/>
  <c r="G110" i="6"/>
  <c r="G109" i="6"/>
  <c r="I100" i="6"/>
  <c r="I99" i="6"/>
  <c r="F99" i="6"/>
  <c r="F97" i="6"/>
  <c r="J96" i="6"/>
  <c r="I96" i="6"/>
  <c r="J83" i="6"/>
  <c r="J82" i="6"/>
  <c r="J81" i="6"/>
  <c r="I79" i="6"/>
  <c r="I78" i="6"/>
  <c r="I77" i="6"/>
  <c r="J76" i="6"/>
  <c r="H76" i="6"/>
  <c r="I75" i="6"/>
  <c r="I74" i="6"/>
  <c r="H68" i="6"/>
  <c r="I67" i="6"/>
  <c r="H67" i="6"/>
  <c r="H66" i="6"/>
  <c r="H65" i="6"/>
  <c r="H63" i="6"/>
  <c r="G56" i="6"/>
  <c r="G55" i="6"/>
  <c r="G51" i="6"/>
  <c r="J46" i="6"/>
  <c r="J44" i="6"/>
  <c r="J43" i="6"/>
  <c r="I43" i="6"/>
  <c r="H43" i="6"/>
  <c r="E43" i="6"/>
  <c r="J42" i="6"/>
  <c r="I42" i="6"/>
  <c r="J41" i="6"/>
  <c r="I41" i="6"/>
  <c r="F29" i="6"/>
  <c r="F21" i="6"/>
  <c r="F13" i="6"/>
  <c r="G85" i="3"/>
  <c r="G84" i="3"/>
  <c r="G82" i="3"/>
  <c r="G81" i="3"/>
  <c r="G77" i="3"/>
  <c r="H76" i="3"/>
  <c r="G75" i="3"/>
  <c r="H65" i="3"/>
  <c r="G64" i="3"/>
  <c r="F57" i="3"/>
  <c r="F55" i="3"/>
  <c r="G44" i="3"/>
  <c r="G42" i="3"/>
  <c r="G38" i="3"/>
  <c r="G33" i="3"/>
  <c r="G28" i="3"/>
  <c r="G27" i="3"/>
  <c r="G26" i="3"/>
  <c r="H23" i="3"/>
  <c r="G23" i="3"/>
  <c r="H22" i="3"/>
  <c r="H21" i="3"/>
  <c r="H17" i="3"/>
  <c r="G17" i="3"/>
  <c r="F17" i="3"/>
  <c r="H16" i="3"/>
  <c r="G16" i="3"/>
  <c r="F16" i="3"/>
  <c r="H15" i="3"/>
  <c r="G12" i="3"/>
  <c r="F6" i="3"/>
</calcChain>
</file>

<file path=xl/sharedStrings.xml><?xml version="1.0" encoding="utf-8"?>
<sst xmlns="http://schemas.openxmlformats.org/spreadsheetml/2006/main" count="411" uniqueCount="263">
  <si>
    <t>C</t>
  </si>
  <si>
    <t>B</t>
  </si>
  <si>
    <t>A</t>
  </si>
  <si>
    <t>Description</t>
  </si>
  <si>
    <t>Appreciation</t>
  </si>
  <si>
    <t>Percentage appreciation</t>
  </si>
  <si>
    <t>Land</t>
  </si>
  <si>
    <t>Building</t>
  </si>
  <si>
    <t>D</t>
  </si>
  <si>
    <t>Basis</t>
  </si>
  <si>
    <t>Amount</t>
  </si>
  <si>
    <t>Total Cost for both assets</t>
  </si>
  <si>
    <t>Fair Market Value of building</t>
  </si>
  <si>
    <t>Fair Market Value of land</t>
  </si>
  <si>
    <t>Total Value</t>
  </si>
  <si>
    <t>Percentage of value for land</t>
  </si>
  <si>
    <t>Basis for Land</t>
  </si>
  <si>
    <t>Values</t>
  </si>
  <si>
    <t>Cash paid</t>
  </si>
  <si>
    <t>Back taxes</t>
  </si>
  <si>
    <t>Mortgage given</t>
  </si>
  <si>
    <t>Mortgage assumed</t>
  </si>
  <si>
    <t>Legal fees</t>
  </si>
  <si>
    <t>Basis for Building</t>
  </si>
  <si>
    <t>Asset</t>
  </si>
  <si>
    <t>Equipment</t>
  </si>
  <si>
    <t>Gift received</t>
  </si>
  <si>
    <t>Basis to donor</t>
  </si>
  <si>
    <t>FMV at date of gift</t>
  </si>
  <si>
    <t>Selling price</t>
  </si>
  <si>
    <t>Basis for gain</t>
  </si>
  <si>
    <t>Gain realized</t>
  </si>
  <si>
    <t>Basis for loss</t>
  </si>
  <si>
    <t>Gain</t>
  </si>
  <si>
    <t>Loss</t>
  </si>
  <si>
    <t>Facts</t>
  </si>
  <si>
    <t>Dual Basis</t>
  </si>
  <si>
    <t>Gain (loss) realized</t>
  </si>
  <si>
    <t>Gift Tax paid</t>
  </si>
  <si>
    <t>Basis to donee</t>
  </si>
  <si>
    <t>Basis for gain or loss</t>
  </si>
  <si>
    <t>Basis for depreciation</t>
  </si>
  <si>
    <t>Conversion of asset to business or investment use.</t>
  </si>
  <si>
    <t>Adjusted basis of asset</t>
  </si>
  <si>
    <t>FMV of asset when converted</t>
  </si>
  <si>
    <t>Depreciation taken</t>
  </si>
  <si>
    <t>Adjusted basis for gain</t>
  </si>
  <si>
    <t>Gain on sale</t>
  </si>
  <si>
    <t>Total</t>
  </si>
  <si>
    <t>Initial basis for gain</t>
  </si>
  <si>
    <t>Total Cost (basis for both assets)</t>
  </si>
  <si>
    <t>Fair Market Value</t>
  </si>
  <si>
    <t>Percentage of value</t>
  </si>
  <si>
    <t>For computing gain on later sale, subtract depreciation taken</t>
  </si>
  <si>
    <t>For computing loss on sale, use original loss basis to compute adjusted basis.</t>
  </si>
  <si>
    <t>from the original adjusted basis, to get adjusted basis for gain computation</t>
  </si>
  <si>
    <t>See textbook footnote on page 10-4</t>
  </si>
  <si>
    <t>Tax Year</t>
  </si>
  <si>
    <t>Sec. 179</t>
  </si>
  <si>
    <t>Compute</t>
  </si>
  <si>
    <t>Write-off</t>
  </si>
  <si>
    <t>Type of asset</t>
  </si>
  <si>
    <t>Cost of Sec. 179 asset(s)</t>
  </si>
  <si>
    <t>Threshold - Sec. 179 write-off</t>
  </si>
  <si>
    <t>Excess (Reduction in 179 limit)</t>
  </si>
  <si>
    <t>Regular Section 179 deduction limit</t>
  </si>
  <si>
    <t>Cost of asset (above)</t>
  </si>
  <si>
    <t>Lesser of asset cost or limit (179 ded.)</t>
  </si>
  <si>
    <t>Book value (basis) after Sec. 179 write-off</t>
  </si>
  <si>
    <t>Write-off is limited to taxable income before Sec. 179 write-off.</t>
  </si>
  <si>
    <t>Cost</t>
  </si>
  <si>
    <t>Class</t>
  </si>
  <si>
    <t>Deprec. Rate</t>
  </si>
  <si>
    <t>Remain.</t>
  </si>
  <si>
    <t>Deduct</t>
  </si>
  <si>
    <t>Property-5 yr</t>
  </si>
  <si>
    <t>Property-7-yr</t>
  </si>
  <si>
    <t>Total Sec. 179</t>
  </si>
  <si>
    <t>Regular Deprec.</t>
  </si>
  <si>
    <t>Total depreciation</t>
  </si>
  <si>
    <t>Date of acquisition</t>
  </si>
  <si>
    <t>August 27</t>
  </si>
  <si>
    <t>Office</t>
  </si>
  <si>
    <t>Life</t>
  </si>
  <si>
    <t>For Instructor comment</t>
  </si>
  <si>
    <t>Convention</t>
  </si>
  <si>
    <t>Mid-Month</t>
  </si>
  <si>
    <t>Less: allocation to land</t>
  </si>
  <si>
    <t>Depreciable base</t>
  </si>
  <si>
    <t>Deprec. Rate - second year</t>
  </si>
  <si>
    <t>Depreciation</t>
  </si>
  <si>
    <t>2nd year</t>
  </si>
  <si>
    <t>Apartment</t>
  </si>
  <si>
    <t>Date of sale of property</t>
  </si>
  <si>
    <t>Rate per full year</t>
  </si>
  <si>
    <t>Depreciation for year</t>
  </si>
  <si>
    <t>Fraction: (10.5 / 12)</t>
  </si>
  <si>
    <t>Depreciation-Disposal in Nov.</t>
  </si>
  <si>
    <t>Real estate is always depreciated with the straight-line method.</t>
  </si>
  <si>
    <t>Mid-Quarter Convention</t>
  </si>
  <si>
    <t>Over 40% of cost of assets acquired in year, were in last quarter.</t>
  </si>
  <si>
    <t>Deprec.</t>
  </si>
  <si>
    <t>Sec.</t>
  </si>
  <si>
    <t>Rate-Mid Qtr</t>
  </si>
  <si>
    <t>Truck -May 13</t>
  </si>
  <si>
    <t>Equip. - Nov. 5</t>
  </si>
  <si>
    <t>Section 179</t>
  </si>
  <si>
    <t>Bonus deprec.</t>
  </si>
  <si>
    <t>Regular depreciation</t>
  </si>
  <si>
    <t>Note: if the truck does not weigh over 6,000 pounds, it may</t>
  </si>
  <si>
    <t>be subject to the luxury auto depreciation limit.</t>
  </si>
  <si>
    <t>Straight-line rate-5 years</t>
  </si>
  <si>
    <t>Double the rate</t>
  </si>
  <si>
    <t>Mid-Quarter Convention-November</t>
  </si>
  <si>
    <t>7.5 months</t>
  </si>
  <si>
    <t>12 months in year</t>
  </si>
  <si>
    <t>Percent of year - with mid-quarter</t>
  </si>
  <si>
    <t>Factor shown above</t>
  </si>
  <si>
    <t>Mid-Year</t>
  </si>
  <si>
    <t>Rate</t>
  </si>
  <si>
    <t>Date of acquistion</t>
  </si>
  <si>
    <t>Auto</t>
  </si>
  <si>
    <t>New auto cost</t>
  </si>
  <si>
    <t>Percentage business use</t>
  </si>
  <si>
    <t>Business Depreciable base</t>
  </si>
  <si>
    <t>MACRS Rate</t>
  </si>
  <si>
    <t>MACRS Depreciation</t>
  </si>
  <si>
    <t>Annual limit of auto deprec.</t>
  </si>
  <si>
    <t>Depreciation Limit</t>
  </si>
  <si>
    <t>Depletion claimed in past</t>
  </si>
  <si>
    <t>Remaining basis</t>
  </si>
  <si>
    <t>Recoverable units</t>
  </si>
  <si>
    <t>Cost per unit</t>
  </si>
  <si>
    <t>Units sold</t>
  </si>
  <si>
    <t>Depletion</t>
  </si>
  <si>
    <t>Cost of covenant</t>
  </si>
  <si>
    <t>Amortization Period</t>
  </si>
  <si>
    <t>Amortization</t>
  </si>
  <si>
    <t>Months in year</t>
  </si>
  <si>
    <t>Amortization per month</t>
  </si>
  <si>
    <t>Number of months</t>
  </si>
  <si>
    <t>Amortization this year</t>
  </si>
  <si>
    <t>Following worksheet is out of date. Bonus depreciation expired.</t>
  </si>
  <si>
    <t>Equipment is 7-year property.</t>
  </si>
  <si>
    <t>Cost of equipment</t>
  </si>
  <si>
    <t>Regular Section 179 limit</t>
  </si>
  <si>
    <t>Adjusted Sec. 179 limit (5 - 4)</t>
  </si>
  <si>
    <t>Remaining basis for deprec.</t>
  </si>
  <si>
    <t>Bonus Depreciation Rate</t>
  </si>
  <si>
    <t>Bonus Depreciation Amount</t>
  </si>
  <si>
    <t>Rate for regular depreciation</t>
  </si>
  <si>
    <t>Total write-off</t>
  </si>
  <si>
    <t>Asset Cost: $100, life is 5 yrs. Mid-Year.</t>
  </si>
  <si>
    <t>Asset bought on 1-2-10. See Table 10-4.</t>
  </si>
  <si>
    <t>Beg.</t>
  </si>
  <si>
    <t>SL</t>
  </si>
  <si>
    <t>DDB</t>
  </si>
  <si>
    <t>Dep.</t>
  </si>
  <si>
    <t>[Tax]</t>
  </si>
  <si>
    <t xml:space="preserve"> Start-up costs</t>
  </si>
  <si>
    <t>Computations</t>
  </si>
  <si>
    <t>Return</t>
  </si>
  <si>
    <t>Amount spent on start-up costs</t>
  </si>
  <si>
    <t>Threshold</t>
  </si>
  <si>
    <t>Excess of expenditures over $50,000</t>
  </si>
  <si>
    <t>First-Year write-off amount (limit)</t>
  </si>
  <si>
    <t>Less: excess expenditure above</t>
  </si>
  <si>
    <t>Amount to be amortized</t>
  </si>
  <si>
    <t>Amortization period - Years</t>
  </si>
  <si>
    <t>Amortization period - Months</t>
  </si>
  <si>
    <t>Total amortization for year</t>
  </si>
  <si>
    <t>Total deduction and amortization</t>
  </si>
  <si>
    <t>Tax law specifies depreciable lives to be used by taxpayers.</t>
  </si>
  <si>
    <t>Page 10-42</t>
  </si>
  <si>
    <t>Table 2b and Table 2d</t>
  </si>
  <si>
    <t>Page 10-41</t>
  </si>
  <si>
    <t>Apr- 2015</t>
  </si>
  <si>
    <t>Proof</t>
  </si>
  <si>
    <t>Organization Costs</t>
  </si>
  <si>
    <t>Excess of costs over $50,000</t>
  </si>
  <si>
    <t>Original cost of mine</t>
  </si>
  <si>
    <t>July-22</t>
  </si>
  <si>
    <t>Machine</t>
  </si>
  <si>
    <t>Truck</t>
  </si>
  <si>
    <t>Dec-22</t>
  </si>
  <si>
    <t>Mid-Qtr.</t>
  </si>
  <si>
    <t>Page 10-41, table 2d</t>
  </si>
  <si>
    <t>Basis of property received as gift</t>
  </si>
  <si>
    <t>Question No. 21</t>
  </si>
  <si>
    <t>Basis: Cost Recovery [Deprec], Adjusted Basis</t>
  </si>
  <si>
    <r>
      <t>[</t>
    </r>
    <r>
      <rPr>
        <b/>
        <sz val="11"/>
        <color theme="1"/>
        <rFont val="Calibri"/>
        <family val="2"/>
        <scheme val="minor"/>
      </rPr>
      <t>2:</t>
    </r>
    <r>
      <rPr>
        <sz val="10"/>
        <rFont val="Arial"/>
      </rPr>
      <t xml:space="preserve"> 39]</t>
    </r>
  </si>
  <si>
    <t>Basket Purchase of Assets</t>
  </si>
  <si>
    <r>
      <t>[</t>
    </r>
    <r>
      <rPr>
        <b/>
        <sz val="11"/>
        <color theme="1"/>
        <rFont val="Calibri"/>
        <family val="2"/>
        <scheme val="minor"/>
      </rPr>
      <t>4</t>
    </r>
    <r>
      <rPr>
        <sz val="10"/>
        <rFont val="Arial"/>
      </rPr>
      <t>]</t>
    </r>
  </si>
  <si>
    <t>Assets Converted to Business Use,</t>
  </si>
  <si>
    <r>
      <t>[</t>
    </r>
    <r>
      <rPr>
        <b/>
        <sz val="11"/>
        <color theme="1"/>
        <rFont val="Calibri"/>
        <family val="2"/>
        <scheme val="minor"/>
      </rPr>
      <t>4:</t>
    </r>
    <r>
      <rPr>
        <sz val="10"/>
        <rFont val="Arial"/>
      </rPr>
      <t xml:space="preserve"> 41]</t>
    </r>
  </si>
  <si>
    <t xml:space="preserve">     from Personal Use</t>
  </si>
  <si>
    <t>Assets acquired in Tax-Deferred Transaction</t>
  </si>
  <si>
    <r>
      <t>[</t>
    </r>
    <r>
      <rPr>
        <b/>
        <sz val="11"/>
        <color theme="1"/>
        <rFont val="Calibri"/>
        <family val="2"/>
        <scheme val="minor"/>
      </rPr>
      <t xml:space="preserve">4: </t>
    </r>
    <r>
      <rPr>
        <sz val="10"/>
        <rFont val="Arial"/>
      </rPr>
      <t>40]</t>
    </r>
  </si>
  <si>
    <t>Property received as Gift or Inheritance</t>
  </si>
  <si>
    <r>
      <t>[</t>
    </r>
    <r>
      <rPr>
        <b/>
        <sz val="11"/>
        <color theme="1"/>
        <rFont val="Calibri"/>
        <family val="2"/>
        <scheme val="minor"/>
      </rPr>
      <t>5</t>
    </r>
    <r>
      <rPr>
        <sz val="10"/>
        <rFont val="Arial"/>
      </rPr>
      <t>]</t>
    </r>
  </si>
  <si>
    <t xml:space="preserve">    method-period-convention-no-salvage</t>
  </si>
  <si>
    <t>Apply conventions: Mid-Year, Mid-Quarter</t>
  </si>
  <si>
    <t xml:space="preserve">    -Life-Convention[Mid-Mo.]-Table-no-salvage</t>
  </si>
  <si>
    <r>
      <t>[</t>
    </r>
    <r>
      <rPr>
        <b/>
        <sz val="11"/>
        <color theme="1"/>
        <rFont val="Calibri"/>
        <family val="2"/>
        <scheme val="minor"/>
      </rPr>
      <t>29]</t>
    </r>
  </si>
  <si>
    <t xml:space="preserve">    Organization and start-up costs</t>
  </si>
  <si>
    <t xml:space="preserve">    Research and Development: R&amp;D, Patents </t>
  </si>
  <si>
    <t xml:space="preserve"> Chapter 10. Property Acquisition</t>
  </si>
  <si>
    <t xml:space="preserve"> Chapter 10. Cost Recovery</t>
  </si>
  <si>
    <r>
      <t>[</t>
    </r>
    <r>
      <rPr>
        <b/>
        <sz val="11"/>
        <color theme="1"/>
        <rFont val="Calibri"/>
        <family val="2"/>
        <scheme val="minor"/>
      </rPr>
      <t>5:</t>
    </r>
    <r>
      <rPr>
        <b/>
        <sz val="10"/>
        <rFont val="Arial"/>
        <family val="2"/>
      </rPr>
      <t xml:space="preserve"> 46]</t>
    </r>
  </si>
  <si>
    <r>
      <t>[</t>
    </r>
    <r>
      <rPr>
        <b/>
        <sz val="11"/>
        <color theme="1"/>
        <rFont val="Calibri"/>
        <family val="2"/>
        <scheme val="minor"/>
      </rPr>
      <t>8:</t>
    </r>
    <r>
      <rPr>
        <b/>
        <sz val="10"/>
        <rFont val="Arial"/>
        <family val="2"/>
      </rPr>
      <t xml:space="preserve"> 47, 51]</t>
    </r>
  </si>
  <si>
    <r>
      <t>[</t>
    </r>
    <r>
      <rPr>
        <b/>
        <sz val="11"/>
        <color theme="1"/>
        <rFont val="Calibri"/>
        <family val="2"/>
        <scheme val="minor"/>
      </rPr>
      <t>14:</t>
    </r>
    <r>
      <rPr>
        <b/>
        <sz val="10"/>
        <rFont val="Arial"/>
        <family val="2"/>
      </rPr>
      <t xml:space="preserve"> 53]</t>
    </r>
  </si>
  <si>
    <r>
      <t>[</t>
    </r>
    <r>
      <rPr>
        <b/>
        <sz val="11"/>
        <color theme="1"/>
        <rFont val="Calibri"/>
        <family val="2"/>
        <scheme val="minor"/>
      </rPr>
      <t>17:</t>
    </r>
    <r>
      <rPr>
        <b/>
        <sz val="10"/>
        <rFont val="Arial"/>
        <family val="2"/>
      </rPr>
      <t xml:space="preserve"> 56]</t>
    </r>
  </si>
  <si>
    <r>
      <t>[</t>
    </r>
    <r>
      <rPr>
        <b/>
        <sz val="11"/>
        <color theme="1"/>
        <rFont val="Calibri"/>
        <family val="2"/>
        <scheme val="minor"/>
      </rPr>
      <t>24,27:</t>
    </r>
    <r>
      <rPr>
        <b/>
        <sz val="10"/>
        <rFont val="Arial"/>
        <family val="2"/>
      </rPr>
      <t xml:space="preserve"> 66]</t>
    </r>
  </si>
  <si>
    <r>
      <t>[</t>
    </r>
    <r>
      <rPr>
        <b/>
        <sz val="11"/>
        <color theme="1"/>
        <rFont val="Calibri"/>
        <family val="2"/>
        <scheme val="minor"/>
      </rPr>
      <t>31:</t>
    </r>
    <r>
      <rPr>
        <b/>
        <sz val="10"/>
        <rFont val="Arial"/>
        <family val="2"/>
      </rPr>
      <t xml:space="preserve"> 69]</t>
    </r>
  </si>
  <si>
    <r>
      <t>[</t>
    </r>
    <r>
      <rPr>
        <b/>
        <sz val="11"/>
        <color theme="1"/>
        <rFont val="Calibri"/>
        <family val="2"/>
        <scheme val="minor"/>
      </rPr>
      <t>32:</t>
    </r>
    <r>
      <rPr>
        <b/>
        <sz val="10"/>
        <rFont val="Arial"/>
        <family val="2"/>
      </rPr>
      <t xml:space="preserve"> 70]</t>
    </r>
  </si>
  <si>
    <r>
      <t>[</t>
    </r>
    <r>
      <rPr>
        <b/>
        <sz val="11"/>
        <color theme="1"/>
        <rFont val="Calibri"/>
        <family val="2"/>
        <scheme val="minor"/>
      </rPr>
      <t>35:</t>
    </r>
    <r>
      <rPr>
        <b/>
        <sz val="10"/>
        <rFont val="Arial"/>
        <family val="2"/>
      </rPr>
      <t xml:space="preserve"> 72]</t>
    </r>
  </si>
  <si>
    <r>
      <t>[</t>
    </r>
    <r>
      <rPr>
        <b/>
        <sz val="11"/>
        <color theme="1"/>
        <rFont val="Calibri"/>
        <family val="2"/>
        <scheme val="minor"/>
      </rPr>
      <t>37:</t>
    </r>
    <r>
      <rPr>
        <b/>
        <sz val="10"/>
        <rFont val="Arial"/>
        <family val="2"/>
      </rPr>
      <t xml:space="preserve"> 73]</t>
    </r>
  </si>
  <si>
    <t xml:space="preserve"> DEPRECIATION-PERSONAL-PROPERTY: Cost-</t>
  </si>
  <si>
    <t xml:space="preserve"> DEPRECIATION-REALTY: Cost-Method-</t>
  </si>
  <si>
    <t xml:space="preserve"> EXPENSE-Sec-179, [choose assets], Bonus, </t>
  </si>
  <si>
    <t xml:space="preserve"> LUXURY AUTO Deprec. [Listed property] </t>
  </si>
  <si>
    <t xml:space="preserve"> AMT Depreciation [Omit]</t>
  </si>
  <si>
    <t xml:space="preserve"> AMORTIZATION of Intangibles </t>
  </si>
  <si>
    <t xml:space="preserve"> Depletion of cost of natural resources</t>
  </si>
  <si>
    <t>Gain Basis</t>
  </si>
  <si>
    <t>Loss Basis</t>
  </si>
  <si>
    <t>Gift tax added to basis (40% of tax)</t>
  </si>
  <si>
    <t>Regular deprec.-5 yr-Pg 10-40 - 20%</t>
  </si>
  <si>
    <t>Regular deprec.-7 yr-Pg 10-40 - 14.29%</t>
  </si>
  <si>
    <t>When you take the 179 deduction, that reduces basis used for regular depreciation.</t>
  </si>
  <si>
    <t>See Pg. 10-27</t>
  </si>
  <si>
    <t>Remaining Total Asset Basis after Sec. 179</t>
  </si>
  <si>
    <t>First Year</t>
  </si>
  <si>
    <t>Years</t>
  </si>
  <si>
    <t>Cost of asset</t>
  </si>
  <si>
    <t>Page 10-40, Table 1</t>
  </si>
  <si>
    <t>Excess (Reduce the 179 limit)</t>
  </si>
  <si>
    <t>Remaining basis in 5-year Property</t>
  </si>
  <si>
    <t>Remaining basis in 7-year Property</t>
  </si>
  <si>
    <t>You give up less depreciation by allocating 179 write-off first to the 7-year property.</t>
  </si>
  <si>
    <t>Page 10-16+</t>
  </si>
  <si>
    <t>Pg 10-43, Tbl 5</t>
  </si>
  <si>
    <t>Months</t>
  </si>
  <si>
    <t>Fraction</t>
  </si>
  <si>
    <t>After 1st Yr.</t>
  </si>
  <si>
    <t>Rate for ownership period</t>
  </si>
  <si>
    <t>April- 2016</t>
  </si>
  <si>
    <t>Page 10-27</t>
  </si>
  <si>
    <t>Use the lower of cost or market as basis for depreciation.</t>
  </si>
  <si>
    <t>Donee reports gain if selling price exceeds $11,000.</t>
  </si>
  <si>
    <t>Donee reports loss if selling price is less than $7,000.</t>
  </si>
  <si>
    <t>9</t>
  </si>
  <si>
    <t>See table 1 on page 10-40.</t>
  </si>
  <si>
    <t>Page 10-9 (mid-year), Pg. 15 (mid-quarter), Pg. 18 (mid-month for real estate)</t>
  </si>
  <si>
    <t>18. Date of acquistion</t>
  </si>
  <si>
    <t>Straight-line rate - 5 years</t>
  </si>
  <si>
    <t>DDB rate for 5 years</t>
  </si>
  <si>
    <t>Deprec.: one quarter</t>
  </si>
  <si>
    <t>Deprec.: one-half quarter</t>
  </si>
  <si>
    <t>23. Assets purchased September 15, 2016</t>
  </si>
  <si>
    <t>Adjusted [reduced] Sec. 179 limit (5 - 4)</t>
  </si>
  <si>
    <t>Problem no. 21. Section 179</t>
  </si>
  <si>
    <t>Can elect to claim an extra $8,000 of bonus depreciation.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</si>
</sst>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_);_(* \(#,##0.0\);_(* &quot;-&quot;??_);_(@_)"/>
    <numFmt numFmtId="166" formatCode="_(* #,##0_);_(* \(#,##0\);_(* &quot;-&quot;??_);_(@_)"/>
    <numFmt numFmtId="167" formatCode="0.000%"/>
    <numFmt numFmtId="168" formatCode="0.0%"/>
    <numFmt numFmtId="169" formatCode="&quot;$&quot;#,##0"/>
    <numFmt numFmtId="170" formatCode="mm/dd/yy;@"/>
    <numFmt numFmtId="171" formatCode="&quot;$&quot;#,##0.0_);[Red]\(&quot;$&quot;#,##0.0\)"/>
    <numFmt numFmtId="172" formatCode="&quot;$&quot;#,##0.00"/>
    <numFmt numFmtId="173" formatCode="0.0000%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MS Sans Serif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3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.5"/>
      <color rgb="FF000000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4"/>
      <name val="Calibri"/>
      <family val="2"/>
      <scheme val="minor"/>
    </font>
    <font>
      <u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40" fontId="14" fillId="0" borderId="0" applyFont="0" applyFill="0" applyBorder="0" applyAlignment="0" applyProtection="0"/>
    <xf numFmtId="8" fontId="14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451">
    <xf numFmtId="0" fontId="0" fillId="0" borderId="0" xfId="0"/>
    <xf numFmtId="0" fontId="3" fillId="0" borderId="0" xfId="0" applyFont="1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/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41" fontId="7" fillId="0" borderId="0" xfId="1" applyNumberFormat="1" applyFont="1" applyFill="1" applyAlignment="1">
      <alignment horizontal="left" vertical="center" indent="1"/>
    </xf>
    <xf numFmtId="41" fontId="3" fillId="0" borderId="0" xfId="2" applyFont="1" applyFill="1" applyAlignment="1">
      <alignment vertical="center"/>
    </xf>
    <xf numFmtId="0" fontId="8" fillId="0" borderId="0" xfId="0" applyFont="1" applyAlignment="1">
      <alignment horizontal="center"/>
    </xf>
    <xf numFmtId="41" fontId="3" fillId="0" borderId="0" xfId="1" applyNumberFormat="1" applyFont="1" applyAlignment="1">
      <alignment horizontal="left" indent="1"/>
    </xf>
    <xf numFmtId="41" fontId="3" fillId="0" borderId="0" xfId="2" applyFont="1"/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 indent="1"/>
    </xf>
    <xf numFmtId="164" fontId="7" fillId="0" borderId="0" xfId="3" applyNumberFormat="1" applyFont="1" applyFill="1" applyBorder="1" applyAlignment="1">
      <alignment vertical="center"/>
    </xf>
    <xf numFmtId="6" fontId="13" fillId="0" borderId="0" xfId="0" applyNumberFormat="1" applyFont="1" applyBorder="1" applyAlignment="1">
      <alignment horizontal="right" vertical="top" wrapText="1"/>
    </xf>
    <xf numFmtId="0" fontId="10" fillId="0" borderId="4" xfId="0" applyFont="1" applyBorder="1" applyAlignment="1">
      <alignment horizontal="left" vertical="center" indent="1"/>
    </xf>
    <xf numFmtId="0" fontId="10" fillId="0" borderId="7" xfId="0" applyFont="1" applyBorder="1" applyAlignment="1">
      <alignment horizontal="left" vertical="center" indent="1"/>
    </xf>
    <xf numFmtId="0" fontId="3" fillId="0" borderId="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14" xfId="0" applyFont="1" applyBorder="1" applyAlignment="1">
      <alignment horizontal="left" vertical="top" indent="1"/>
    </xf>
    <xf numFmtId="0" fontId="3" fillId="0" borderId="14" xfId="0" applyFont="1" applyFill="1" applyBorder="1" applyAlignment="1">
      <alignment vertical="center"/>
    </xf>
    <xf numFmtId="0" fontId="7" fillId="0" borderId="4" xfId="0" applyFont="1" applyBorder="1" applyAlignment="1">
      <alignment horizontal="left" vertical="top" indent="1"/>
    </xf>
    <xf numFmtId="0" fontId="7" fillId="0" borderId="4" xfId="0" applyFont="1" applyFill="1" applyBorder="1" applyAlignment="1">
      <alignment vertical="center"/>
    </xf>
    <xf numFmtId="0" fontId="13" fillId="0" borderId="9" xfId="0" applyFont="1" applyBorder="1" applyAlignment="1">
      <alignment horizontal="center" vertical="top" wrapText="1"/>
    </xf>
    <xf numFmtId="6" fontId="13" fillId="0" borderId="1" xfId="0" applyNumberFormat="1" applyFont="1" applyBorder="1" applyAlignment="1">
      <alignment horizontal="right" vertical="top" wrapText="1"/>
    </xf>
    <xf numFmtId="0" fontId="6" fillId="0" borderId="1" xfId="0" applyFont="1" applyFill="1" applyBorder="1" applyAlignment="1">
      <alignment vertical="center"/>
    </xf>
    <xf numFmtId="41" fontId="7" fillId="0" borderId="10" xfId="1" applyNumberFormat="1" applyFont="1" applyFill="1" applyBorder="1" applyAlignment="1">
      <alignment horizontal="left" vertical="center" indent="1"/>
    </xf>
    <xf numFmtId="41" fontId="7" fillId="0" borderId="11" xfId="1" applyNumberFormat="1" applyFont="1" applyFill="1" applyBorder="1" applyAlignment="1">
      <alignment horizontal="left" vertical="center" indent="1"/>
    </xf>
    <xf numFmtId="41" fontId="7" fillId="0" borderId="12" xfId="1" applyNumberFormat="1" applyFont="1" applyFill="1" applyBorder="1" applyAlignment="1">
      <alignment horizontal="left" vertical="center" indent="1"/>
    </xf>
    <xf numFmtId="6" fontId="13" fillId="0" borderId="5" xfId="0" applyNumberFormat="1" applyFont="1" applyBorder="1" applyAlignment="1">
      <alignment horizontal="right" vertical="top" wrapText="1"/>
    </xf>
    <xf numFmtId="0" fontId="3" fillId="0" borderId="2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41" fontId="7" fillId="0" borderId="4" xfId="1" applyNumberFormat="1" applyFont="1" applyFill="1" applyBorder="1" applyAlignment="1">
      <alignment horizontal="left" vertical="center" indent="1"/>
    </xf>
    <xf numFmtId="41" fontId="7" fillId="0" borderId="17" xfId="1" applyNumberFormat="1" applyFont="1" applyFill="1" applyBorder="1" applyAlignment="1">
      <alignment horizontal="left" vertical="center" indent="1"/>
    </xf>
    <xf numFmtId="0" fontId="3" fillId="0" borderId="27" xfId="0" applyFont="1" applyBorder="1" applyAlignment="1">
      <alignment horizontal="left" vertical="top" indent="1"/>
    </xf>
    <xf numFmtId="0" fontId="3" fillId="0" borderId="4" xfId="0" applyFont="1" applyBorder="1" applyAlignment="1">
      <alignment horizontal="left" vertical="top" indent="1"/>
    </xf>
    <xf numFmtId="0" fontId="9" fillId="0" borderId="0" xfId="0" applyFont="1"/>
    <xf numFmtId="0" fontId="3" fillId="0" borderId="38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7" fillId="0" borderId="40" xfId="0" applyFont="1" applyBorder="1" applyAlignment="1">
      <alignment horizontal="left" vertical="top" indent="1"/>
    </xf>
    <xf numFmtId="0" fontId="7" fillId="0" borderId="41" xfId="0" applyFont="1" applyBorder="1" applyAlignment="1">
      <alignment horizontal="left" vertical="top" indent="1"/>
    </xf>
    <xf numFmtId="0" fontId="3" fillId="0" borderId="42" xfId="0" applyFont="1" applyFill="1" applyBorder="1" applyAlignment="1">
      <alignment vertical="center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left" vertical="top" indent="1"/>
    </xf>
    <xf numFmtId="0" fontId="3" fillId="0" borderId="20" xfId="0" applyFont="1" applyBorder="1" applyAlignment="1">
      <alignment horizontal="left" vertical="top" indent="1"/>
    </xf>
    <xf numFmtId="0" fontId="3" fillId="0" borderId="48" xfId="0" applyFont="1" applyBorder="1" applyAlignment="1">
      <alignment horizontal="left" vertical="top" indent="1"/>
    </xf>
    <xf numFmtId="0" fontId="3" fillId="0" borderId="49" xfId="0" applyFont="1" applyBorder="1" applyAlignment="1">
      <alignment horizontal="left" vertical="top" indent="1"/>
    </xf>
    <xf numFmtId="0" fontId="3" fillId="0" borderId="50" xfId="0" applyFont="1" applyFill="1" applyBorder="1" applyAlignment="1">
      <alignment vertical="center"/>
    </xf>
    <xf numFmtId="0" fontId="3" fillId="0" borderId="40" xfId="0" applyFont="1" applyBorder="1" applyAlignment="1">
      <alignment horizontal="left" vertical="top" indent="1"/>
    </xf>
    <xf numFmtId="0" fontId="3" fillId="0" borderId="41" xfId="0" applyFont="1" applyBorder="1" applyAlignment="1">
      <alignment horizontal="left" vertical="top" indent="1"/>
    </xf>
    <xf numFmtId="6" fontId="7" fillId="0" borderId="53" xfId="0" applyNumberFormat="1" applyFont="1" applyBorder="1" applyAlignment="1">
      <alignment horizontal="right" vertical="top" wrapText="1"/>
    </xf>
    <xf numFmtId="0" fontId="3" fillId="0" borderId="54" xfId="0" applyFont="1" applyBorder="1" applyAlignment="1">
      <alignment horizontal="left" vertical="top" indent="1"/>
    </xf>
    <xf numFmtId="167" fontId="7" fillId="0" borderId="55" xfId="4" applyNumberFormat="1" applyFont="1" applyFill="1" applyBorder="1" applyAlignment="1">
      <alignment vertical="center"/>
    </xf>
    <xf numFmtId="0" fontId="7" fillId="0" borderId="20" xfId="0" applyFont="1" applyBorder="1" applyAlignment="1">
      <alignment horizontal="left" vertical="top" indent="1"/>
    </xf>
    <xf numFmtId="6" fontId="7" fillId="0" borderId="26" xfId="3" applyNumberFormat="1" applyFont="1" applyFill="1" applyBorder="1" applyAlignment="1">
      <alignment vertical="center"/>
    </xf>
    <xf numFmtId="0" fontId="7" fillId="0" borderId="22" xfId="0" applyFont="1" applyBorder="1" applyAlignment="1">
      <alignment horizontal="left" vertical="top" indent="1"/>
    </xf>
    <xf numFmtId="0" fontId="7" fillId="0" borderId="23" xfId="0" applyFont="1" applyBorder="1" applyAlignment="1">
      <alignment horizontal="left" vertical="top" indent="1"/>
    </xf>
    <xf numFmtId="0" fontId="7" fillId="0" borderId="23" xfId="0" applyFont="1" applyFill="1" applyBorder="1" applyAlignment="1">
      <alignment vertical="center"/>
    </xf>
    <xf numFmtId="6" fontId="7" fillId="0" borderId="37" xfId="3" applyNumberFormat="1" applyFont="1" applyFill="1" applyBorder="1" applyAlignment="1">
      <alignment vertical="center"/>
    </xf>
    <xf numFmtId="0" fontId="3" fillId="0" borderId="56" xfId="0" applyFont="1" applyBorder="1" applyAlignment="1">
      <alignment horizontal="left" vertical="top" indent="1"/>
    </xf>
    <xf numFmtId="0" fontId="3" fillId="0" borderId="56" xfId="0" applyFont="1" applyFill="1" applyBorder="1" applyAlignment="1">
      <alignment vertical="center"/>
    </xf>
    <xf numFmtId="3" fontId="7" fillId="0" borderId="56" xfId="0" applyNumberFormat="1" applyFont="1" applyFill="1" applyBorder="1" applyAlignment="1">
      <alignment vertical="center"/>
    </xf>
    <xf numFmtId="167" fontId="3" fillId="0" borderId="56" xfId="4" applyNumberFormat="1" applyFont="1" applyFill="1" applyBorder="1" applyAlignment="1">
      <alignment vertical="center"/>
    </xf>
    <xf numFmtId="0" fontId="11" fillId="0" borderId="40" xfId="0" applyFont="1" applyBorder="1" applyAlignment="1">
      <alignment horizontal="left" vertical="center" indent="1"/>
    </xf>
    <xf numFmtId="0" fontId="10" fillId="0" borderId="41" xfId="0" applyFont="1" applyBorder="1" applyAlignment="1">
      <alignment horizontal="left" vertical="center" indent="1"/>
    </xf>
    <xf numFmtId="0" fontId="11" fillId="0" borderId="57" xfId="0" applyFont="1" applyBorder="1" applyAlignment="1">
      <alignment horizontal="center" vertical="center"/>
    </xf>
    <xf numFmtId="0" fontId="10" fillId="0" borderId="58" xfId="0" applyFont="1" applyBorder="1" applyAlignment="1">
      <alignment horizontal="left" vertical="center" indent="1"/>
    </xf>
    <xf numFmtId="6" fontId="10" fillId="0" borderId="26" xfId="3" applyNumberFormat="1" applyFont="1" applyBorder="1" applyAlignment="1">
      <alignment vertical="center"/>
    </xf>
    <xf numFmtId="0" fontId="10" fillId="0" borderId="20" xfId="0" applyFont="1" applyBorder="1" applyAlignment="1">
      <alignment horizontal="left" vertical="center" indent="1"/>
    </xf>
    <xf numFmtId="38" fontId="10" fillId="0" borderId="21" xfId="3" applyNumberFormat="1" applyFont="1" applyBorder="1" applyAlignment="1">
      <alignment vertical="center"/>
    </xf>
    <xf numFmtId="38" fontId="10" fillId="0" borderId="55" xfId="3" applyNumberFormat="1" applyFont="1" applyBorder="1" applyAlignment="1">
      <alignment vertical="center"/>
    </xf>
    <xf numFmtId="0" fontId="10" fillId="0" borderId="22" xfId="0" applyFont="1" applyBorder="1" applyAlignment="1">
      <alignment horizontal="left" vertical="center" indent="1"/>
    </xf>
    <xf numFmtId="0" fontId="10" fillId="0" borderId="23" xfId="0" applyFont="1" applyBorder="1" applyAlignment="1">
      <alignment horizontal="left" vertical="center" indent="1"/>
    </xf>
    <xf numFmtId="6" fontId="10" fillId="0" borderId="59" xfId="3" applyNumberFormat="1" applyFont="1" applyBorder="1" applyAlignment="1">
      <alignment vertical="center"/>
    </xf>
    <xf numFmtId="0" fontId="7" fillId="0" borderId="57" xfId="0" applyFont="1" applyBorder="1" applyAlignment="1">
      <alignment horizontal="right" vertical="top" wrapText="1"/>
    </xf>
    <xf numFmtId="0" fontId="7" fillId="0" borderId="58" xfId="0" applyFont="1" applyBorder="1" applyAlignment="1">
      <alignment horizontal="left" vertical="top" indent="1"/>
    </xf>
    <xf numFmtId="6" fontId="3" fillId="0" borderId="26" xfId="0" applyNumberFormat="1" applyFont="1" applyBorder="1" applyAlignment="1">
      <alignment horizontal="right" vertical="top" wrapText="1"/>
    </xf>
    <xf numFmtId="38" fontId="3" fillId="0" borderId="21" xfId="0" applyNumberFormat="1" applyFont="1" applyBorder="1" applyAlignment="1">
      <alignment horizontal="right" vertical="top" wrapText="1"/>
    </xf>
    <xf numFmtId="6" fontId="3" fillId="0" borderId="59" xfId="0" applyNumberFormat="1" applyFont="1" applyBorder="1" applyAlignment="1">
      <alignment horizontal="right" vertical="top" wrapText="1"/>
    </xf>
    <xf numFmtId="0" fontId="7" fillId="0" borderId="60" xfId="0" applyFont="1" applyBorder="1" applyAlignment="1">
      <alignment horizontal="center" vertical="top" wrapText="1"/>
    </xf>
    <xf numFmtId="0" fontId="7" fillId="0" borderId="57" xfId="0" applyFont="1" applyBorder="1" applyAlignment="1">
      <alignment horizontal="center" vertical="top" wrapText="1"/>
    </xf>
    <xf numFmtId="0" fontId="7" fillId="0" borderId="63" xfId="0" applyFont="1" applyBorder="1" applyAlignment="1">
      <alignment horizontal="left" vertical="top" indent="1"/>
    </xf>
    <xf numFmtId="0" fontId="3" fillId="0" borderId="63" xfId="0" applyFont="1" applyFill="1" applyBorder="1" applyAlignment="1">
      <alignment horizontal="left" vertical="center" indent="1"/>
    </xf>
    <xf numFmtId="6" fontId="3" fillId="0" borderId="63" xfId="0" applyNumberFormat="1" applyFont="1" applyBorder="1" applyAlignment="1">
      <alignment horizontal="right" vertical="top" wrapText="1"/>
    </xf>
    <xf numFmtId="6" fontId="13" fillId="0" borderId="19" xfId="0" applyNumberFormat="1" applyFont="1" applyBorder="1" applyAlignment="1">
      <alignment horizontal="right" vertical="top" wrapText="1"/>
    </xf>
    <xf numFmtId="38" fontId="13" fillId="0" borderId="21" xfId="0" applyNumberFormat="1" applyFont="1" applyBorder="1" applyAlignment="1">
      <alignment horizontal="right" vertical="top" wrapText="1"/>
    </xf>
    <xf numFmtId="41" fontId="7" fillId="0" borderId="40" xfId="1" applyNumberFormat="1" applyFont="1" applyFill="1" applyBorder="1" applyAlignment="1">
      <alignment horizontal="left" vertical="center" indent="1"/>
    </xf>
    <xf numFmtId="41" fontId="7" fillId="0" borderId="42" xfId="1" applyNumberFormat="1" applyFont="1" applyFill="1" applyBorder="1" applyAlignment="1">
      <alignment horizontal="left" vertical="center" indent="1"/>
    </xf>
    <xf numFmtId="0" fontId="7" fillId="0" borderId="60" xfId="0" applyFont="1" applyFill="1" applyBorder="1" applyAlignment="1">
      <alignment vertical="center"/>
    </xf>
    <xf numFmtId="41" fontId="7" fillId="0" borderId="65" xfId="1" applyNumberFormat="1" applyFont="1" applyFill="1" applyBorder="1" applyAlignment="1">
      <alignment horizontal="left" vertical="center" indent="1"/>
    </xf>
    <xf numFmtId="0" fontId="13" fillId="0" borderId="66" xfId="0" applyFont="1" applyBorder="1" applyAlignment="1">
      <alignment horizontal="center" vertical="top" wrapText="1"/>
    </xf>
    <xf numFmtId="41" fontId="7" fillId="0" borderId="58" xfId="1" applyNumberFormat="1" applyFont="1" applyFill="1" applyBorder="1" applyAlignment="1">
      <alignment horizontal="left" vertical="center" indent="1"/>
    </xf>
    <xf numFmtId="0" fontId="3" fillId="0" borderId="26" xfId="0" applyFont="1" applyFill="1" applyBorder="1" applyAlignment="1">
      <alignment vertical="center"/>
    </xf>
    <xf numFmtId="41" fontId="7" fillId="0" borderId="20" xfId="1" applyNumberFormat="1" applyFont="1" applyFill="1" applyBorder="1" applyAlignment="1">
      <alignment horizontal="left" vertical="center" indent="1"/>
    </xf>
    <xf numFmtId="0" fontId="3" fillId="0" borderId="21" xfId="0" applyFont="1" applyFill="1" applyBorder="1" applyAlignment="1">
      <alignment vertical="center"/>
    </xf>
    <xf numFmtId="6" fontId="13" fillId="0" borderId="21" xfId="0" applyNumberFormat="1" applyFont="1" applyBorder="1" applyAlignment="1">
      <alignment horizontal="right" vertical="top" wrapText="1"/>
    </xf>
    <xf numFmtId="6" fontId="13" fillId="0" borderId="55" xfId="0" applyNumberFormat="1" applyFont="1" applyBorder="1" applyAlignment="1">
      <alignment horizontal="right" vertical="top" wrapText="1"/>
    </xf>
    <xf numFmtId="41" fontId="7" fillId="0" borderId="22" xfId="1" applyNumberFormat="1" applyFont="1" applyFill="1" applyBorder="1" applyAlignment="1">
      <alignment horizontal="left" vertical="center" indent="1"/>
    </xf>
    <xf numFmtId="41" fontId="7" fillId="0" borderId="24" xfId="1" applyNumberFormat="1" applyFont="1" applyFill="1" applyBorder="1" applyAlignment="1">
      <alignment horizontal="left" vertical="center" indent="1"/>
    </xf>
    <xf numFmtId="0" fontId="6" fillId="0" borderId="35" xfId="0" applyFont="1" applyFill="1" applyBorder="1" applyAlignment="1">
      <alignment vertical="center"/>
    </xf>
    <xf numFmtId="6" fontId="13" fillId="0" borderId="62" xfId="0" applyNumberFormat="1" applyFont="1" applyBorder="1" applyAlignment="1">
      <alignment horizontal="right" vertical="top" wrapText="1"/>
    </xf>
    <xf numFmtId="6" fontId="13" fillId="0" borderId="59" xfId="0" applyNumberFormat="1" applyFont="1" applyBorder="1" applyAlignment="1">
      <alignment horizontal="right" vertical="top" wrapText="1"/>
    </xf>
    <xf numFmtId="6" fontId="13" fillId="3" borderId="62" xfId="0" applyNumberFormat="1" applyFont="1" applyFill="1" applyBorder="1" applyAlignment="1">
      <alignment horizontal="right" vertical="top" wrapText="1"/>
    </xf>
    <xf numFmtId="41" fontId="7" fillId="0" borderId="16" xfId="1" applyNumberFormat="1" applyFont="1" applyFill="1" applyBorder="1" applyAlignment="1">
      <alignment horizontal="left" vertical="center" indent="1"/>
    </xf>
    <xf numFmtId="0" fontId="7" fillId="0" borderId="18" xfId="0" applyFont="1" applyFill="1" applyBorder="1" applyAlignment="1">
      <alignment vertical="center"/>
    </xf>
    <xf numFmtId="38" fontId="13" fillId="0" borderId="55" xfId="0" applyNumberFormat="1" applyFont="1" applyBorder="1" applyAlignment="1">
      <alignment horizontal="right" vertical="top" wrapText="1"/>
    </xf>
    <xf numFmtId="38" fontId="13" fillId="0" borderId="26" xfId="0" applyNumberFormat="1" applyFont="1" applyBorder="1" applyAlignment="1">
      <alignment horizontal="right" vertical="top" wrapText="1"/>
    </xf>
    <xf numFmtId="9" fontId="13" fillId="0" borderId="25" xfId="4" applyFont="1" applyBorder="1" applyAlignment="1">
      <alignment horizontal="right" vertical="top" wrapText="1"/>
    </xf>
    <xf numFmtId="38" fontId="13" fillId="0" borderId="66" xfId="0" applyNumberFormat="1" applyFont="1" applyBorder="1" applyAlignment="1">
      <alignment horizontal="right" vertical="top" wrapText="1"/>
    </xf>
    <xf numFmtId="41" fontId="7" fillId="0" borderId="23" xfId="1" applyNumberFormat="1" applyFont="1" applyFill="1" applyBorder="1" applyAlignment="1">
      <alignment horizontal="left" vertical="center" indent="1"/>
    </xf>
    <xf numFmtId="0" fontId="7" fillId="0" borderId="24" xfId="0" applyFont="1" applyFill="1" applyBorder="1" applyAlignment="1">
      <alignment vertical="center"/>
    </xf>
    <xf numFmtId="6" fontId="13" fillId="3" borderId="59" xfId="0" applyNumberFormat="1" applyFont="1" applyFill="1" applyBorder="1" applyAlignment="1">
      <alignment horizontal="right" vertical="top" wrapText="1"/>
    </xf>
    <xf numFmtId="41" fontId="7" fillId="0" borderId="19" xfId="2" applyFont="1" applyFill="1" applyBorder="1" applyAlignment="1">
      <alignment vertical="center"/>
    </xf>
    <xf numFmtId="41" fontId="7" fillId="0" borderId="25" xfId="2" applyFont="1" applyFill="1" applyBorder="1" applyAlignment="1">
      <alignment vertical="center"/>
    </xf>
    <xf numFmtId="41" fontId="7" fillId="3" borderId="67" xfId="2" applyFont="1" applyFill="1" applyBorder="1" applyAlignment="1">
      <alignment vertical="center"/>
    </xf>
    <xf numFmtId="41" fontId="7" fillId="3" borderId="64" xfId="2" applyFont="1" applyFill="1" applyBorder="1" applyAlignment="1">
      <alignment vertical="center"/>
    </xf>
    <xf numFmtId="41" fontId="7" fillId="0" borderId="55" xfId="2" applyFont="1" applyFill="1" applyBorder="1" applyAlignment="1">
      <alignment vertical="center"/>
    </xf>
    <xf numFmtId="41" fontId="7" fillId="3" borderId="59" xfId="2" applyFont="1" applyFill="1" applyBorder="1" applyAlignment="1">
      <alignment vertical="center"/>
    </xf>
    <xf numFmtId="41" fontId="10" fillId="0" borderId="0" xfId="1" applyNumberFormat="1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41" fontId="15" fillId="0" borderId="0" xfId="1" applyNumberFormat="1" applyFont="1" applyFill="1" applyBorder="1" applyAlignment="1">
      <alignment horizontal="left" vertical="center"/>
    </xf>
    <xf numFmtId="169" fontId="5" fillId="0" borderId="0" xfId="0" applyNumberFormat="1" applyFont="1" applyFill="1" applyAlignment="1">
      <alignment vertical="center"/>
    </xf>
    <xf numFmtId="41" fontId="7" fillId="0" borderId="0" xfId="1" applyNumberFormat="1" applyFont="1" applyFill="1" applyAlignment="1">
      <alignment horizontal="left" vertical="center"/>
    </xf>
    <xf numFmtId="0" fontId="17" fillId="0" borderId="1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5" xfId="0" applyBorder="1"/>
    <xf numFmtId="0" fontId="18" fillId="0" borderId="0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10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left" vertical="center" indent="1"/>
    </xf>
    <xf numFmtId="0" fontId="20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41" fontId="7" fillId="0" borderId="18" xfId="1" applyNumberFormat="1" applyFont="1" applyFill="1" applyBorder="1" applyAlignment="1">
      <alignment horizontal="left" vertical="center" indent="1"/>
    </xf>
    <xf numFmtId="6" fontId="13" fillId="3" borderId="1" xfId="0" applyNumberFormat="1" applyFont="1" applyFill="1" applyBorder="1" applyAlignment="1">
      <alignment horizontal="right" vertical="top" wrapText="1"/>
    </xf>
    <xf numFmtId="0" fontId="13" fillId="3" borderId="9" xfId="0" applyFont="1" applyFill="1" applyBorder="1" applyAlignment="1">
      <alignment horizontal="center" vertical="top" wrapText="1"/>
    </xf>
    <xf numFmtId="0" fontId="13" fillId="3" borderId="66" xfId="0" applyFont="1" applyFill="1" applyBorder="1" applyAlignment="1">
      <alignment horizontal="center" vertical="top" wrapText="1"/>
    </xf>
    <xf numFmtId="6" fontId="13" fillId="3" borderId="55" xfId="0" applyNumberFormat="1" applyFont="1" applyFill="1" applyBorder="1" applyAlignment="1">
      <alignment horizontal="right" vertical="top" wrapText="1"/>
    </xf>
    <xf numFmtId="6" fontId="7" fillId="0" borderId="21" xfId="0" applyNumberFormat="1" applyFont="1" applyFill="1" applyBorder="1" applyAlignment="1">
      <alignment horizontal="right" vertical="top" wrapText="1"/>
    </xf>
    <xf numFmtId="0" fontId="21" fillId="0" borderId="0" xfId="0" applyFont="1" applyFill="1" applyAlignment="1">
      <alignment horizontal="center" vertical="center"/>
    </xf>
    <xf numFmtId="41" fontId="22" fillId="0" borderId="0" xfId="1" applyNumberFormat="1" applyFont="1" applyFill="1" applyAlignment="1">
      <alignment horizontal="left" vertical="center" indent="1"/>
    </xf>
    <xf numFmtId="0" fontId="22" fillId="0" borderId="0" xfId="0" applyFont="1" applyFill="1" applyAlignment="1">
      <alignment vertical="center"/>
    </xf>
    <xf numFmtId="41" fontId="23" fillId="0" borderId="0" xfId="2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41" fontId="26" fillId="0" borderId="0" xfId="1" applyNumberFormat="1" applyFont="1" applyFill="1" applyAlignment="1">
      <alignment horizontal="left" vertical="center"/>
    </xf>
    <xf numFmtId="0" fontId="26" fillId="0" borderId="0" xfId="0" applyFont="1" applyFill="1" applyAlignment="1">
      <alignment vertical="center"/>
    </xf>
    <xf numFmtId="41" fontId="27" fillId="0" borderId="0" xfId="2" applyFont="1" applyFill="1" applyAlignment="1">
      <alignment vertical="center"/>
    </xf>
    <xf numFmtId="0" fontId="27" fillId="0" borderId="0" xfId="0" applyFont="1" applyFill="1" applyAlignment="1">
      <alignment vertical="center"/>
    </xf>
    <xf numFmtId="41" fontId="26" fillId="0" borderId="0" xfId="1" applyNumberFormat="1" applyFont="1" applyFill="1" applyAlignment="1">
      <alignment horizontal="left" vertical="center" indent="1"/>
    </xf>
    <xf numFmtId="0" fontId="26" fillId="0" borderId="16" xfId="0" applyFont="1" applyFill="1" applyBorder="1" applyAlignment="1">
      <alignment horizontal="left" vertical="center" indent="1"/>
    </xf>
    <xf numFmtId="0" fontId="27" fillId="0" borderId="18" xfId="0" applyFont="1" applyFill="1" applyBorder="1" applyAlignment="1">
      <alignment vertical="center"/>
    </xf>
    <xf numFmtId="170" fontId="26" fillId="0" borderId="19" xfId="1" quotePrefix="1" applyNumberFormat="1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left" vertical="center" indent="1"/>
    </xf>
    <xf numFmtId="0" fontId="27" fillId="0" borderId="10" xfId="0" applyFont="1" applyFill="1" applyBorder="1" applyAlignment="1">
      <alignment vertical="center"/>
    </xf>
    <xf numFmtId="166" fontId="26" fillId="0" borderId="21" xfId="1" applyNumberFormat="1" applyFont="1" applyFill="1" applyBorder="1" applyAlignment="1">
      <alignment horizontal="center" vertical="center"/>
    </xf>
    <xf numFmtId="165" fontId="26" fillId="0" borderId="21" xfId="1" applyNumberFormat="1" applyFont="1" applyFill="1" applyBorder="1" applyAlignment="1">
      <alignment horizontal="center" vertical="center"/>
    </xf>
    <xf numFmtId="6" fontId="27" fillId="0" borderId="21" xfId="3" applyNumberFormat="1" applyFont="1" applyFill="1" applyBorder="1" applyAlignment="1">
      <alignment vertical="center"/>
    </xf>
    <xf numFmtId="0" fontId="27" fillId="0" borderId="20" xfId="0" applyFont="1" applyFill="1" applyBorder="1" applyAlignment="1">
      <alignment horizontal="left" vertical="center" indent="1"/>
    </xf>
    <xf numFmtId="10" fontId="27" fillId="0" borderId="21" xfId="4" applyNumberFormat="1" applyFont="1" applyFill="1" applyBorder="1" applyAlignment="1">
      <alignment vertical="center"/>
    </xf>
    <xf numFmtId="0" fontId="27" fillId="3" borderId="22" xfId="0" applyFont="1" applyFill="1" applyBorder="1" applyAlignment="1">
      <alignment horizontal="left" vertical="center" indent="1"/>
    </xf>
    <xf numFmtId="0" fontId="27" fillId="3" borderId="24" xfId="0" applyFont="1" applyFill="1" applyBorder="1" applyAlignment="1">
      <alignment vertical="center"/>
    </xf>
    <xf numFmtId="6" fontId="27" fillId="3" borderId="37" xfId="4" applyNumberFormat="1" applyFont="1" applyFill="1" applyBorder="1" applyAlignment="1">
      <alignment vertical="center"/>
    </xf>
    <xf numFmtId="0" fontId="28" fillId="0" borderId="86" xfId="0" applyFont="1" applyBorder="1" applyAlignment="1">
      <alignment vertical="center"/>
    </xf>
    <xf numFmtId="0" fontId="28" fillId="0" borderId="87" xfId="0" applyFont="1" applyBorder="1" applyAlignment="1">
      <alignment horizontal="center" vertical="center"/>
    </xf>
    <xf numFmtId="0" fontId="28" fillId="3" borderId="87" xfId="0" applyFont="1" applyFill="1" applyBorder="1" applyAlignment="1">
      <alignment horizontal="center" vertical="center"/>
    </xf>
    <xf numFmtId="0" fontId="28" fillId="0" borderId="88" xfId="0" applyFont="1" applyBorder="1" applyAlignment="1">
      <alignment horizontal="center" vertical="center"/>
    </xf>
    <xf numFmtId="0" fontId="28" fillId="0" borderId="82" xfId="0" applyFont="1" applyBorder="1" applyAlignment="1">
      <alignment vertical="center"/>
    </xf>
    <xf numFmtId="0" fontId="28" fillId="0" borderId="83" xfId="0" applyFont="1" applyBorder="1" applyAlignment="1">
      <alignment horizontal="center" vertical="center"/>
    </xf>
    <xf numFmtId="0" fontId="28" fillId="3" borderId="83" xfId="0" applyFont="1" applyFill="1" applyBorder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0" fontId="28" fillId="0" borderId="89" xfId="0" applyFont="1" applyBorder="1" applyAlignment="1">
      <alignment vertical="center"/>
    </xf>
    <xf numFmtId="169" fontId="28" fillId="0" borderId="32" xfId="0" applyNumberFormat="1" applyFont="1" applyBorder="1" applyAlignment="1">
      <alignment vertical="center"/>
    </xf>
    <xf numFmtId="0" fontId="28" fillId="0" borderId="32" xfId="0" applyFont="1" applyBorder="1" applyAlignment="1">
      <alignment horizontal="center" vertical="center"/>
    </xf>
    <xf numFmtId="10" fontId="28" fillId="3" borderId="32" xfId="0" applyNumberFormat="1" applyFont="1" applyFill="1" applyBorder="1" applyAlignment="1">
      <alignment vertical="center"/>
    </xf>
    <xf numFmtId="169" fontId="28" fillId="0" borderId="90" xfId="0" applyNumberFormat="1" applyFont="1" applyBorder="1" applyAlignment="1">
      <alignment vertical="center"/>
    </xf>
    <xf numFmtId="0" fontId="28" fillId="0" borderId="91" xfId="0" applyFont="1" applyBorder="1" applyAlignment="1">
      <alignment vertical="center"/>
    </xf>
    <xf numFmtId="169" fontId="28" fillId="0" borderId="13" xfId="0" applyNumberFormat="1" applyFont="1" applyBorder="1" applyAlignment="1">
      <alignment vertical="center"/>
    </xf>
    <xf numFmtId="0" fontId="28" fillId="0" borderId="13" xfId="0" applyFont="1" applyBorder="1" applyAlignment="1">
      <alignment horizontal="center" vertical="center"/>
    </xf>
    <xf numFmtId="10" fontId="28" fillId="3" borderId="13" xfId="0" applyNumberFormat="1" applyFont="1" applyFill="1" applyBorder="1" applyAlignment="1">
      <alignment vertical="center"/>
    </xf>
    <xf numFmtId="169" fontId="28" fillId="0" borderId="29" xfId="0" applyNumberFormat="1" applyFont="1" applyBorder="1" applyAlignment="1">
      <alignment vertical="center"/>
    </xf>
    <xf numFmtId="169" fontId="28" fillId="0" borderId="46" xfId="0" applyNumberFormat="1" applyFont="1" applyBorder="1" applyAlignment="1">
      <alignment vertical="center"/>
    </xf>
    <xf numFmtId="0" fontId="28" fillId="0" borderId="13" xfId="0" applyFont="1" applyBorder="1" applyAlignment="1">
      <alignment vertical="center"/>
    </xf>
    <xf numFmtId="169" fontId="28" fillId="0" borderId="72" xfId="0" applyNumberFormat="1" applyFont="1" applyBorder="1" applyAlignment="1">
      <alignment vertical="center"/>
    </xf>
    <xf numFmtId="169" fontId="28" fillId="0" borderId="92" xfId="0" applyNumberFormat="1" applyFont="1" applyBorder="1" applyAlignment="1">
      <alignment vertical="center"/>
    </xf>
    <xf numFmtId="172" fontId="28" fillId="0" borderId="13" xfId="0" applyNumberFormat="1" applyFont="1" applyBorder="1" applyAlignment="1">
      <alignment vertical="center"/>
    </xf>
    <xf numFmtId="169" fontId="28" fillId="0" borderId="93" xfId="0" applyNumberFormat="1" applyFont="1" applyBorder="1" applyAlignment="1">
      <alignment vertical="center"/>
    </xf>
    <xf numFmtId="0" fontId="28" fillId="0" borderId="94" xfId="0" applyFont="1" applyBorder="1" applyAlignment="1">
      <alignment vertical="center"/>
    </xf>
    <xf numFmtId="169" fontId="28" fillId="0" borderId="95" xfId="0" applyNumberFormat="1" applyFont="1" applyBorder="1" applyAlignment="1">
      <alignment vertical="center"/>
    </xf>
    <xf numFmtId="0" fontId="28" fillId="0" borderId="95" xfId="0" applyFont="1" applyBorder="1" applyAlignment="1">
      <alignment vertical="center"/>
    </xf>
    <xf numFmtId="169" fontId="28" fillId="0" borderId="52" xfId="0" applyNumberFormat="1" applyFont="1" applyBorder="1" applyAlignment="1">
      <alignment vertical="center"/>
    </xf>
    <xf numFmtId="169" fontId="27" fillId="0" borderId="0" xfId="0" applyNumberFormat="1" applyFont="1" applyFill="1" applyAlignment="1">
      <alignment vertical="center"/>
    </xf>
    <xf numFmtId="41" fontId="26" fillId="0" borderId="16" xfId="1" applyNumberFormat="1" applyFont="1" applyFill="1" applyBorder="1" applyAlignment="1">
      <alignment horizontal="left" vertical="center" indent="1"/>
    </xf>
    <xf numFmtId="0" fontId="27" fillId="0" borderId="17" xfId="0" applyFont="1" applyFill="1" applyBorder="1" applyAlignment="1">
      <alignment vertical="center"/>
    </xf>
    <xf numFmtId="9" fontId="27" fillId="0" borderId="19" xfId="4" applyFont="1" applyFill="1" applyBorder="1" applyAlignment="1">
      <alignment vertical="center"/>
    </xf>
    <xf numFmtId="41" fontId="26" fillId="0" borderId="20" xfId="1" applyNumberFormat="1" applyFont="1" applyFill="1" applyBorder="1" applyAlignment="1">
      <alignment horizontal="left" vertical="center" indent="1"/>
    </xf>
    <xf numFmtId="0" fontId="27" fillId="0" borderId="4" xfId="0" applyFont="1" applyFill="1" applyBorder="1" applyAlignment="1">
      <alignment vertical="center"/>
    </xf>
    <xf numFmtId="9" fontId="27" fillId="0" borderId="21" xfId="4" applyFont="1" applyFill="1" applyBorder="1" applyAlignment="1">
      <alignment vertical="center"/>
    </xf>
    <xf numFmtId="41" fontId="26" fillId="0" borderId="20" xfId="1" applyNumberFormat="1" applyFont="1" applyFill="1" applyBorder="1" applyAlignment="1">
      <alignment horizontal="left" vertical="center" indent="2"/>
    </xf>
    <xf numFmtId="43" fontId="27" fillId="0" borderId="21" xfId="1" applyFont="1" applyFill="1" applyBorder="1" applyAlignment="1">
      <alignment vertical="center"/>
    </xf>
    <xf numFmtId="168" fontId="27" fillId="0" borderId="21" xfId="4" applyNumberFormat="1" applyFont="1" applyFill="1" applyBorder="1" applyAlignment="1">
      <alignment vertical="center"/>
    </xf>
    <xf numFmtId="41" fontId="26" fillId="0" borderId="22" xfId="1" applyNumberFormat="1" applyFont="1" applyFill="1" applyBorder="1" applyAlignment="1">
      <alignment horizontal="left" vertical="center" indent="2"/>
    </xf>
    <xf numFmtId="0" fontId="27" fillId="0" borderId="23" xfId="0" applyFont="1" applyFill="1" applyBorder="1" applyAlignment="1">
      <alignment vertical="center"/>
    </xf>
    <xf numFmtId="0" fontId="27" fillId="0" borderId="24" xfId="0" applyFont="1" applyFill="1" applyBorder="1" applyAlignment="1">
      <alignment vertical="center"/>
    </xf>
    <xf numFmtId="168" fontId="27" fillId="3" borderId="37" xfId="4" applyNumberFormat="1" applyFont="1" applyFill="1" applyBorder="1" applyAlignment="1">
      <alignment vertical="center"/>
    </xf>
    <xf numFmtId="0" fontId="26" fillId="0" borderId="0" xfId="0" applyFont="1" applyFill="1" applyAlignment="1">
      <alignment horizontal="right" vertical="center"/>
    </xf>
    <xf numFmtId="0" fontId="26" fillId="3" borderId="0" xfId="2" applyNumberFormat="1" applyFont="1" applyFill="1" applyAlignment="1">
      <alignment horizontal="center" vertical="center"/>
    </xf>
    <xf numFmtId="0" fontId="25" fillId="0" borderId="69" xfId="0" applyFont="1" applyFill="1" applyBorder="1" applyAlignment="1">
      <alignment horizontal="center" vertical="center"/>
    </xf>
    <xf numFmtId="0" fontId="26" fillId="0" borderId="0" xfId="5" applyFont="1" applyFill="1" applyBorder="1" applyAlignment="1">
      <alignment horizontal="left" vertical="center"/>
    </xf>
    <xf numFmtId="0" fontId="27" fillId="0" borderId="0" xfId="0" applyFont="1" applyFill="1" applyBorder="1" applyAlignment="1">
      <alignment vertical="center"/>
    </xf>
    <xf numFmtId="166" fontId="26" fillId="0" borderId="0" xfId="6" applyNumberFormat="1" applyFont="1" applyFill="1" applyBorder="1" applyAlignment="1">
      <alignment horizontal="center" vertical="center"/>
    </xf>
    <xf numFmtId="166" fontId="26" fillId="0" borderId="70" xfId="6" applyNumberFormat="1" applyFont="1" applyFill="1" applyBorder="1" applyAlignment="1">
      <alignment horizontal="center" vertical="center"/>
    </xf>
    <xf numFmtId="6" fontId="26" fillId="0" borderId="0" xfId="7" applyNumberFormat="1" applyFont="1" applyFill="1" applyBorder="1" applyAlignment="1">
      <alignment vertical="center"/>
    </xf>
    <xf numFmtId="166" fontId="26" fillId="0" borderId="70" xfId="6" applyNumberFormat="1" applyFont="1" applyFill="1" applyBorder="1" applyAlignment="1">
      <alignment vertical="center"/>
    </xf>
    <xf numFmtId="38" fontId="26" fillId="0" borderId="0" xfId="6" applyNumberFormat="1" applyFont="1" applyFill="1" applyBorder="1" applyAlignment="1">
      <alignment vertical="center"/>
    </xf>
    <xf numFmtId="38" fontId="26" fillId="0" borderId="27" xfId="6" applyNumberFormat="1" applyFont="1" applyFill="1" applyBorder="1" applyAlignment="1">
      <alignment vertical="center"/>
    </xf>
    <xf numFmtId="38" fontId="26" fillId="0" borderId="30" xfId="6" applyNumberFormat="1" applyFont="1" applyFill="1" applyBorder="1" applyAlignment="1">
      <alignment vertical="center"/>
    </xf>
    <xf numFmtId="38" fontId="26" fillId="0" borderId="69" xfId="6" applyNumberFormat="1" applyFont="1" applyFill="1" applyBorder="1" applyAlignment="1">
      <alignment vertical="center"/>
    </xf>
    <xf numFmtId="6" fontId="26" fillId="0" borderId="8" xfId="7" applyNumberFormat="1" applyFont="1" applyFill="1" applyBorder="1" applyAlignment="1">
      <alignment vertical="center"/>
    </xf>
    <xf numFmtId="0" fontId="25" fillId="0" borderId="48" xfId="0" applyFont="1" applyFill="1" applyBorder="1" applyAlignment="1">
      <alignment horizontal="center" vertical="center"/>
    </xf>
    <xf numFmtId="0" fontId="26" fillId="0" borderId="49" xfId="5" applyFont="1" applyFill="1" applyBorder="1" applyAlignment="1">
      <alignment horizontal="left" vertical="center"/>
    </xf>
    <xf numFmtId="0" fontId="27" fillId="0" borderId="49" xfId="0" applyFont="1" applyFill="1" applyBorder="1" applyAlignment="1">
      <alignment vertical="center"/>
    </xf>
    <xf numFmtId="6" fontId="26" fillId="0" borderId="49" xfId="7" applyNumberFormat="1" applyFont="1" applyFill="1" applyBorder="1" applyAlignment="1">
      <alignment vertical="center"/>
    </xf>
    <xf numFmtId="6" fontId="26" fillId="3" borderId="36" xfId="6" applyNumberFormat="1" applyFont="1" applyFill="1" applyBorder="1" applyAlignment="1">
      <alignment vertical="center"/>
    </xf>
    <xf numFmtId="0" fontId="25" fillId="0" borderId="68" xfId="0" applyFont="1" applyFill="1" applyBorder="1" applyAlignment="1">
      <alignment horizontal="center" vertical="center"/>
    </xf>
    <xf numFmtId="0" fontId="26" fillId="0" borderId="63" xfId="5" applyFont="1" applyFill="1" applyBorder="1" applyAlignment="1">
      <alignment horizontal="left" vertical="center"/>
    </xf>
    <xf numFmtId="0" fontId="27" fillId="0" borderId="63" xfId="0" applyFont="1" applyFill="1" applyBorder="1" applyAlignment="1">
      <alignment vertical="center"/>
    </xf>
    <xf numFmtId="6" fontId="26" fillId="0" borderId="63" xfId="7" applyNumberFormat="1" applyFont="1" applyFill="1" applyBorder="1" applyAlignment="1">
      <alignment vertical="center"/>
    </xf>
    <xf numFmtId="0" fontId="29" fillId="0" borderId="0" xfId="5" applyFont="1" applyFill="1" applyBorder="1" applyAlignment="1">
      <alignment horizontal="left" vertical="center"/>
    </xf>
    <xf numFmtId="0" fontId="28" fillId="0" borderId="71" xfId="0" applyFont="1" applyBorder="1" applyAlignment="1">
      <alignment horizontal="left" indent="1"/>
    </xf>
    <xf numFmtId="0" fontId="28" fillId="0" borderId="72" xfId="0" applyFont="1" applyBorder="1" applyAlignment="1">
      <alignment horizontal="center"/>
    </xf>
    <xf numFmtId="0" fontId="30" fillId="0" borderId="72" xfId="0" applyFont="1" applyBorder="1" applyAlignment="1">
      <alignment horizontal="center"/>
    </xf>
    <xf numFmtId="0" fontId="28" fillId="0" borderId="73" xfId="0" applyFont="1" applyBorder="1" applyAlignment="1">
      <alignment horizontal="center"/>
    </xf>
    <xf numFmtId="0" fontId="28" fillId="0" borderId="39" xfId="0" applyFont="1" applyBorder="1" applyAlignment="1">
      <alignment horizontal="center"/>
    </xf>
    <xf numFmtId="0" fontId="30" fillId="0" borderId="74" xfId="0" applyFont="1" applyBorder="1" applyAlignment="1">
      <alignment horizontal="left" indent="1"/>
    </xf>
    <xf numFmtId="169" fontId="28" fillId="0" borderId="31" xfId="0" applyNumberFormat="1" applyFont="1" applyBorder="1"/>
    <xf numFmtId="0" fontId="28" fillId="0" borderId="31" xfId="0" applyFont="1" applyBorder="1" applyAlignment="1">
      <alignment horizontal="center"/>
    </xf>
    <xf numFmtId="0" fontId="24" fillId="0" borderId="75" xfId="0" applyFont="1" applyFill="1" applyBorder="1" applyAlignment="1">
      <alignment vertical="center"/>
    </xf>
    <xf numFmtId="169" fontId="28" fillId="0" borderId="15" xfId="0" applyNumberFormat="1" applyFont="1" applyBorder="1"/>
    <xf numFmtId="169" fontId="28" fillId="4" borderId="76" xfId="0" applyNumberFormat="1" applyFont="1" applyFill="1" applyBorder="1"/>
    <xf numFmtId="0" fontId="30" fillId="0" borderId="77" xfId="0" applyFont="1" applyBorder="1" applyAlignment="1">
      <alignment horizontal="left" indent="1"/>
    </xf>
    <xf numFmtId="169" fontId="28" fillId="0" borderId="34" xfId="0" applyNumberFormat="1" applyFont="1" applyBorder="1"/>
    <xf numFmtId="0" fontId="28" fillId="0" borderId="34" xfId="0" applyFont="1" applyBorder="1" applyAlignment="1">
      <alignment horizontal="center"/>
    </xf>
    <xf numFmtId="169" fontId="28" fillId="0" borderId="78" xfId="0" applyNumberFormat="1" applyFont="1" applyBorder="1"/>
    <xf numFmtId="169" fontId="28" fillId="0" borderId="3" xfId="0" applyNumberFormat="1" applyFont="1" applyBorder="1"/>
    <xf numFmtId="169" fontId="28" fillId="4" borderId="79" xfId="0" applyNumberFormat="1" applyFont="1" applyFill="1" applyBorder="1"/>
    <xf numFmtId="0" fontId="30" fillId="3" borderId="77" xfId="0" applyFont="1" applyFill="1" applyBorder="1" applyAlignment="1">
      <alignment horizontal="left" indent="1"/>
    </xf>
    <xf numFmtId="10" fontId="28" fillId="0" borderId="34" xfId="0" applyNumberFormat="1" applyFont="1" applyBorder="1"/>
    <xf numFmtId="169" fontId="28" fillId="0" borderId="80" xfId="0" applyNumberFormat="1" applyFont="1" applyBorder="1"/>
    <xf numFmtId="169" fontId="28" fillId="0" borderId="81" xfId="0" applyNumberFormat="1" applyFont="1" applyBorder="1"/>
    <xf numFmtId="169" fontId="28" fillId="3" borderId="79" xfId="0" applyNumberFormat="1" applyFont="1" applyFill="1" applyBorder="1"/>
    <xf numFmtId="169" fontId="28" fillId="0" borderId="6" xfId="0" applyNumberFormat="1" applyFont="1" applyBorder="1"/>
    <xf numFmtId="169" fontId="28" fillId="0" borderId="79" xfId="0" applyNumberFormat="1" applyFont="1" applyFill="1" applyBorder="1"/>
    <xf numFmtId="0" fontId="30" fillId="0" borderId="77" xfId="0" applyFont="1" applyBorder="1" applyAlignment="1">
      <alignment horizontal="left" indent="3"/>
    </xf>
    <xf numFmtId="0" fontId="30" fillId="0" borderId="77" xfId="0" applyFont="1" applyBorder="1" applyAlignment="1">
      <alignment horizontal="left" indent="2"/>
    </xf>
    <xf numFmtId="0" fontId="28" fillId="0" borderId="34" xfId="0" applyFont="1" applyBorder="1"/>
    <xf numFmtId="10" fontId="28" fillId="0" borderId="31" xfId="0" applyNumberFormat="1" applyFont="1" applyBorder="1" applyAlignment="1">
      <alignment horizontal="center"/>
    </xf>
    <xf numFmtId="10" fontId="28" fillId="0" borderId="34" xfId="0" applyNumberFormat="1" applyFont="1" applyBorder="1" applyAlignment="1">
      <alignment horizontal="center"/>
    </xf>
    <xf numFmtId="0" fontId="30" fillId="0" borderId="82" xfId="0" applyFont="1" applyBorder="1" applyAlignment="1">
      <alignment horizontal="left" indent="1"/>
    </xf>
    <xf numFmtId="169" fontId="28" fillId="0" borderId="83" xfId="0" applyNumberFormat="1" applyFont="1" applyBorder="1"/>
    <xf numFmtId="0" fontId="28" fillId="0" borderId="83" xfId="0" applyFont="1" applyBorder="1"/>
    <xf numFmtId="169" fontId="28" fillId="0" borderId="84" xfId="0" applyNumberFormat="1" applyFont="1" applyBorder="1"/>
    <xf numFmtId="169" fontId="28" fillId="3" borderId="85" xfId="0" applyNumberFormat="1" applyFont="1" applyFill="1" applyBorder="1"/>
    <xf numFmtId="0" fontId="28" fillId="0" borderId="0" xfId="0" applyFont="1" applyBorder="1"/>
    <xf numFmtId="169" fontId="28" fillId="0" borderId="0" xfId="0" applyNumberFormat="1" applyFont="1" applyBorder="1"/>
    <xf numFmtId="41" fontId="29" fillId="0" borderId="0" xfId="1" applyNumberFormat="1" applyFont="1" applyFill="1" applyAlignment="1">
      <alignment horizontal="left" vertical="center"/>
    </xf>
    <xf numFmtId="0" fontId="27" fillId="0" borderId="16" xfId="0" applyFont="1" applyFill="1" applyBorder="1" applyAlignment="1">
      <alignment horizontal="left" vertical="center" indent="1"/>
    </xf>
    <xf numFmtId="170" fontId="26" fillId="0" borderId="18" xfId="1" quotePrefix="1" applyNumberFormat="1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vertical="center"/>
    </xf>
    <xf numFmtId="166" fontId="26" fillId="0" borderId="10" xfId="1" applyNumberFormat="1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vertical="center"/>
    </xf>
    <xf numFmtId="165" fontId="26" fillId="0" borderId="10" xfId="1" applyNumberFormat="1" applyFont="1" applyFill="1" applyBorder="1" applyAlignment="1">
      <alignment horizontal="center" vertical="center"/>
    </xf>
    <xf numFmtId="6" fontId="27" fillId="0" borderId="10" xfId="3" applyNumberFormat="1" applyFont="1" applyFill="1" applyBorder="1" applyAlignment="1">
      <alignment vertical="center"/>
    </xf>
    <xf numFmtId="167" fontId="27" fillId="0" borderId="10" xfId="4" applyNumberFormat="1" applyFont="1" applyFill="1" applyBorder="1" applyAlignment="1">
      <alignment vertical="center"/>
    </xf>
    <xf numFmtId="0" fontId="29" fillId="3" borderId="21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left" vertical="center" indent="1"/>
    </xf>
    <xf numFmtId="6" fontId="26" fillId="2" borderId="24" xfId="3" applyNumberFormat="1" applyFont="1" applyFill="1" applyBorder="1" applyAlignment="1">
      <alignment vertical="center"/>
    </xf>
    <xf numFmtId="0" fontId="26" fillId="3" borderId="37" xfId="0" applyFont="1" applyFill="1" applyBorder="1" applyAlignment="1">
      <alignment horizontal="left" vertical="center" indent="1"/>
    </xf>
    <xf numFmtId="0" fontId="26" fillId="0" borderId="0" xfId="0" applyFont="1" applyFill="1" applyAlignment="1">
      <alignment horizontal="left" vertical="center" indent="1"/>
    </xf>
    <xf numFmtId="0" fontId="24" fillId="0" borderId="18" xfId="0" applyFont="1" applyFill="1" applyBorder="1" applyAlignment="1">
      <alignment vertical="center"/>
    </xf>
    <xf numFmtId="0" fontId="24" fillId="0" borderId="10" xfId="0" applyFont="1" applyFill="1" applyBorder="1" applyAlignment="1">
      <alignment vertical="center"/>
    </xf>
    <xf numFmtId="164" fontId="27" fillId="0" borderId="21" xfId="3" applyNumberFormat="1" applyFont="1" applyFill="1" applyBorder="1" applyAlignment="1">
      <alignment vertical="center"/>
    </xf>
    <xf numFmtId="167" fontId="27" fillId="0" borderId="21" xfId="4" applyNumberFormat="1" applyFont="1" applyFill="1" applyBorder="1" applyAlignment="1">
      <alignment vertical="center"/>
    </xf>
    <xf numFmtId="0" fontId="26" fillId="3" borderId="0" xfId="0" applyFont="1" applyFill="1" applyAlignment="1">
      <alignment horizontal="center" vertical="center"/>
    </xf>
    <xf numFmtId="6" fontId="26" fillId="3" borderId="21" xfId="3" applyNumberFormat="1" applyFont="1" applyFill="1" applyBorder="1" applyAlignment="1">
      <alignment vertical="center"/>
    </xf>
    <xf numFmtId="0" fontId="26" fillId="0" borderId="4" xfId="0" applyFont="1" applyFill="1" applyBorder="1" applyAlignment="1">
      <alignment vertical="center"/>
    </xf>
    <xf numFmtId="41" fontId="26" fillId="0" borderId="22" xfId="1" applyNumberFormat="1" applyFont="1" applyFill="1" applyBorder="1" applyAlignment="1">
      <alignment horizontal="left" vertical="center" indent="1"/>
    </xf>
    <xf numFmtId="0" fontId="26" fillId="0" borderId="23" xfId="0" applyFont="1" applyFill="1" applyBorder="1" applyAlignment="1">
      <alignment vertical="center"/>
    </xf>
    <xf numFmtId="0" fontId="24" fillId="0" borderId="24" xfId="0" applyFont="1" applyFill="1" applyBorder="1" applyAlignment="1">
      <alignment vertical="center"/>
    </xf>
    <xf numFmtId="6" fontId="26" fillId="3" borderId="37" xfId="3" applyNumberFormat="1" applyFont="1" applyFill="1" applyBorder="1" applyAlignment="1">
      <alignment vertical="center"/>
    </xf>
    <xf numFmtId="9" fontId="27" fillId="0" borderId="21" xfId="4" applyNumberFormat="1" applyFont="1" applyFill="1" applyBorder="1" applyAlignment="1">
      <alignment vertical="center"/>
    </xf>
    <xf numFmtId="0" fontId="27" fillId="3" borderId="20" xfId="0" applyFont="1" applyFill="1" applyBorder="1" applyAlignment="1">
      <alignment horizontal="left" vertical="center" indent="1"/>
    </xf>
    <xf numFmtId="0" fontId="27" fillId="3" borderId="10" xfId="0" applyFont="1" applyFill="1" applyBorder="1" applyAlignment="1">
      <alignment vertical="center"/>
    </xf>
    <xf numFmtId="6" fontId="27" fillId="3" borderId="21" xfId="4" applyNumberFormat="1" applyFont="1" applyFill="1" applyBorder="1" applyAlignment="1">
      <alignment vertical="center"/>
    </xf>
    <xf numFmtId="0" fontId="26" fillId="3" borderId="22" xfId="0" applyFont="1" applyFill="1" applyBorder="1" applyAlignment="1">
      <alignment horizontal="left" vertical="center" indent="1"/>
    </xf>
    <xf numFmtId="6" fontId="26" fillId="2" borderId="37" xfId="3" applyNumberFormat="1" applyFont="1" applyFill="1" applyBorder="1" applyAlignment="1">
      <alignment vertical="center"/>
    </xf>
    <xf numFmtId="0" fontId="26" fillId="0" borderId="10" xfId="0" applyFont="1" applyFill="1" applyBorder="1" applyAlignment="1">
      <alignment vertical="center"/>
    </xf>
    <xf numFmtId="6" fontId="26" fillId="0" borderId="21" xfId="4" applyNumberFormat="1" applyFont="1" applyFill="1" applyBorder="1" applyAlignment="1">
      <alignment vertical="center"/>
    </xf>
    <xf numFmtId="0" fontId="29" fillId="0" borderId="20" xfId="0" applyFont="1" applyFill="1" applyBorder="1" applyAlignment="1">
      <alignment horizontal="left" vertical="center" indent="1"/>
    </xf>
    <xf numFmtId="0" fontId="25" fillId="0" borderId="0" xfId="0" applyFont="1" applyAlignment="1">
      <alignment horizontal="center"/>
    </xf>
    <xf numFmtId="0" fontId="27" fillId="0" borderId="0" xfId="0" applyFont="1"/>
    <xf numFmtId="0" fontId="21" fillId="0" borderId="0" xfId="0" applyFont="1" applyAlignment="1">
      <alignment horizontal="center"/>
    </xf>
    <xf numFmtId="41" fontId="27" fillId="0" borderId="16" xfId="1" applyNumberFormat="1" applyFont="1" applyBorder="1" applyAlignment="1">
      <alignment horizontal="left" vertical="center" indent="1"/>
    </xf>
    <xf numFmtId="6" fontId="27" fillId="0" borderId="19" xfId="3" applyNumberFormat="1" applyFont="1" applyBorder="1" applyAlignment="1">
      <alignment vertical="center"/>
    </xf>
    <xf numFmtId="41" fontId="27" fillId="0" borderId="20" xfId="1" applyNumberFormat="1" applyFont="1" applyBorder="1" applyAlignment="1">
      <alignment horizontal="left" vertical="center" indent="1"/>
    </xf>
    <xf numFmtId="6" fontId="27" fillId="0" borderId="25" xfId="3" applyNumberFormat="1" applyFont="1" applyBorder="1" applyAlignment="1">
      <alignment vertical="center"/>
    </xf>
    <xf numFmtId="6" fontId="27" fillId="0" borderId="111" xfId="3" applyNumberFormat="1" applyFont="1" applyBorder="1" applyAlignment="1">
      <alignment vertical="center"/>
    </xf>
    <xf numFmtId="41" fontId="27" fillId="0" borderId="37" xfId="2" applyFont="1" applyBorder="1" applyAlignment="1">
      <alignment vertical="center"/>
    </xf>
    <xf numFmtId="8" fontId="27" fillId="0" borderId="26" xfId="3" applyNumberFormat="1" applyFont="1" applyBorder="1" applyAlignment="1">
      <alignment vertical="center"/>
    </xf>
    <xf numFmtId="41" fontId="26" fillId="0" borderId="22" xfId="1" applyNumberFormat="1" applyFont="1" applyBorder="1" applyAlignment="1">
      <alignment horizontal="left" vertical="center" indent="1"/>
    </xf>
    <xf numFmtId="6" fontId="26" fillId="2" borderId="59" xfId="3" applyNumberFormat="1" applyFont="1" applyFill="1" applyBorder="1" applyAlignment="1">
      <alignment vertical="center"/>
    </xf>
    <xf numFmtId="41" fontId="27" fillId="0" borderId="0" xfId="1" applyNumberFormat="1" applyFont="1" applyAlignment="1">
      <alignment horizontal="left" indent="1"/>
    </xf>
    <xf numFmtId="41" fontId="27" fillId="0" borderId="0" xfId="2" applyFont="1"/>
    <xf numFmtId="0" fontId="27" fillId="0" borderId="16" xfId="0" applyFont="1" applyBorder="1" applyAlignment="1">
      <alignment horizontal="left" vertical="center" indent="1"/>
    </xf>
    <xf numFmtId="169" fontId="27" fillId="0" borderId="19" xfId="1" applyNumberFormat="1" applyFont="1" applyBorder="1" applyAlignment="1">
      <alignment vertical="center"/>
    </xf>
    <xf numFmtId="41" fontId="27" fillId="0" borderId="20" xfId="1" applyNumberFormat="1" applyFont="1" applyBorder="1" applyAlignment="1">
      <alignment horizontal="left" indent="1"/>
    </xf>
    <xf numFmtId="0" fontId="27" fillId="0" borderId="25" xfId="0" applyFont="1" applyBorder="1"/>
    <xf numFmtId="41" fontId="26" fillId="0" borderId="20" xfId="1" applyNumberFormat="1" applyFont="1" applyBorder="1" applyAlignment="1">
      <alignment horizontal="left" indent="1"/>
    </xf>
    <xf numFmtId="169" fontId="26" fillId="0" borderId="19" xfId="1" applyNumberFormat="1" applyFont="1" applyBorder="1" applyAlignment="1">
      <alignment vertical="center"/>
    </xf>
    <xf numFmtId="0" fontId="27" fillId="0" borderId="10" xfId="0" applyFont="1" applyBorder="1"/>
    <xf numFmtId="0" fontId="27" fillId="0" borderId="37" xfId="0" applyFont="1" applyBorder="1"/>
    <xf numFmtId="0" fontId="27" fillId="0" borderId="19" xfId="0" applyFont="1" applyBorder="1"/>
    <xf numFmtId="41" fontId="27" fillId="0" borderId="22" xfId="1" applyNumberFormat="1" applyFont="1" applyBorder="1" applyAlignment="1">
      <alignment horizontal="left" indent="1"/>
    </xf>
    <xf numFmtId="0" fontId="27" fillId="0" borderId="24" xfId="0" applyFont="1" applyBorder="1"/>
    <xf numFmtId="8" fontId="26" fillId="2" borderId="59" xfId="3" applyNumberFormat="1" applyFont="1" applyFill="1" applyBorder="1" applyAlignment="1">
      <alignment vertical="center"/>
    </xf>
    <xf numFmtId="41" fontId="29" fillId="0" borderId="0" xfId="1" applyNumberFormat="1" applyFont="1" applyAlignment="1">
      <alignment horizontal="left"/>
    </xf>
    <xf numFmtId="0" fontId="22" fillId="0" borderId="0" xfId="8" applyFont="1" applyAlignment="1">
      <alignment horizontal="center" vertical="center"/>
    </xf>
    <xf numFmtId="0" fontId="31" fillId="0" borderId="0" xfId="5" applyFont="1" applyFill="1" applyAlignment="1">
      <alignment horizontal="left" vertical="center"/>
    </xf>
    <xf numFmtId="166" fontId="22" fillId="0" borderId="49" xfId="6" applyNumberFormat="1" applyFont="1" applyFill="1" applyBorder="1" applyAlignment="1">
      <alignment horizontal="center" vertical="center"/>
    </xf>
    <xf numFmtId="0" fontId="22" fillId="0" borderId="0" xfId="5" applyFont="1" applyFill="1" applyAlignment="1">
      <alignment horizontal="left" vertical="center"/>
    </xf>
    <xf numFmtId="6" fontId="22" fillId="0" borderId="0" xfId="7" applyNumberFormat="1" applyFont="1" applyFill="1" applyAlignment="1">
      <alignment vertical="center"/>
    </xf>
    <xf numFmtId="166" fontId="22" fillId="0" borderId="0" xfId="6" applyNumberFormat="1" applyFont="1" applyFill="1" applyAlignment="1">
      <alignment vertical="center"/>
    </xf>
    <xf numFmtId="38" fontId="22" fillId="0" borderId="49" xfId="6" applyNumberFormat="1" applyFont="1" applyFill="1" applyBorder="1" applyAlignment="1">
      <alignment vertical="center"/>
    </xf>
    <xf numFmtId="38" fontId="22" fillId="0" borderId="0" xfId="6" applyNumberFormat="1" applyFont="1" applyFill="1" applyAlignment="1">
      <alignment vertical="center"/>
    </xf>
    <xf numFmtId="0" fontId="22" fillId="3" borderId="0" xfId="5" applyFont="1" applyFill="1" applyAlignment="1">
      <alignment horizontal="left" vertical="center"/>
    </xf>
    <xf numFmtId="38" fontId="22" fillId="3" borderId="63" xfId="6" applyNumberFormat="1" applyFont="1" applyFill="1" applyBorder="1" applyAlignment="1">
      <alignment vertical="center"/>
    </xf>
    <xf numFmtId="6" fontId="22" fillId="3" borderId="0" xfId="6" applyNumberFormat="1" applyFont="1" applyFill="1" applyAlignment="1">
      <alignment vertical="center"/>
    </xf>
    <xf numFmtId="6" fontId="22" fillId="0" borderId="49" xfId="7" applyNumberFormat="1" applyFont="1" applyFill="1" applyBorder="1" applyAlignment="1">
      <alignment vertical="center"/>
    </xf>
    <xf numFmtId="9" fontId="22" fillId="0" borderId="49" xfId="9" applyNumberFormat="1" applyFont="1" applyFill="1" applyBorder="1" applyAlignment="1">
      <alignment vertical="center"/>
    </xf>
    <xf numFmtId="166" fontId="22" fillId="3" borderId="0" xfId="6" applyNumberFormat="1" applyFont="1" applyFill="1" applyAlignment="1">
      <alignment vertical="center"/>
    </xf>
    <xf numFmtId="10" fontId="22" fillId="0" borderId="49" xfId="9" applyNumberFormat="1" applyFont="1" applyFill="1" applyBorder="1" applyAlignment="1">
      <alignment vertical="center"/>
    </xf>
    <xf numFmtId="6" fontId="22" fillId="3" borderId="49" xfId="7" applyNumberFormat="1" applyFont="1" applyFill="1" applyBorder="1" applyAlignment="1">
      <alignment vertical="center"/>
    </xf>
    <xf numFmtId="166" fontId="22" fillId="3" borderId="49" xfId="6" applyNumberFormat="1" applyFont="1" applyFill="1" applyBorder="1" applyAlignment="1">
      <alignment vertical="center"/>
    </xf>
    <xf numFmtId="0" fontId="23" fillId="0" borderId="0" xfId="5" applyFont="1" applyAlignment="1">
      <alignment vertical="center"/>
    </xf>
    <xf numFmtId="6" fontId="22" fillId="0" borderId="63" xfId="7" applyNumberFormat="1" applyFont="1" applyFill="1" applyBorder="1" applyAlignment="1">
      <alignment vertical="center"/>
    </xf>
    <xf numFmtId="0" fontId="32" fillId="0" borderId="0" xfId="10" applyFont="1"/>
    <xf numFmtId="0" fontId="1" fillId="0" borderId="0" xfId="10" applyFont="1"/>
    <xf numFmtId="41" fontId="23" fillId="0" borderId="0" xfId="1" applyNumberFormat="1" applyFont="1" applyAlignment="1">
      <alignment horizontal="left" indent="1"/>
    </xf>
    <xf numFmtId="0" fontId="23" fillId="0" borderId="0" xfId="0" applyFont="1"/>
    <xf numFmtId="41" fontId="23" fillId="0" borderId="0" xfId="2" applyFont="1"/>
    <xf numFmtId="0" fontId="24" fillId="0" borderId="0" xfId="0" applyFont="1"/>
    <xf numFmtId="6" fontId="26" fillId="0" borderId="112" xfId="6" applyNumberFormat="1" applyFont="1" applyFill="1" applyBorder="1" applyAlignment="1">
      <alignment vertical="center"/>
    </xf>
    <xf numFmtId="166" fontId="24" fillId="0" borderId="0" xfId="1" applyNumberFormat="1" applyFont="1" applyFill="1" applyAlignment="1">
      <alignment vertical="center"/>
    </xf>
    <xf numFmtId="0" fontId="27" fillId="0" borderId="0" xfId="0" applyFont="1" applyFill="1" applyAlignment="1">
      <alignment horizontal="left" vertical="center" indent="1"/>
    </xf>
    <xf numFmtId="0" fontId="27" fillId="0" borderId="1" xfId="0" applyFont="1" applyFill="1" applyBorder="1" applyAlignment="1">
      <alignment horizontal="right" indent="1"/>
    </xf>
    <xf numFmtId="6" fontId="27" fillId="0" borderId="1" xfId="3" applyNumberFormat="1" applyFont="1" applyFill="1" applyBorder="1" applyAlignment="1">
      <alignment vertical="center"/>
    </xf>
    <xf numFmtId="0" fontId="27" fillId="0" borderId="21" xfId="0" applyFont="1" applyFill="1" applyBorder="1" applyAlignment="1">
      <alignment horizontal="right" indent="1"/>
    </xf>
    <xf numFmtId="6" fontId="27" fillId="0" borderId="2" xfId="0" applyNumberFormat="1" applyFont="1" applyFill="1" applyBorder="1" applyAlignment="1"/>
    <xf numFmtId="0" fontId="27" fillId="0" borderId="5" xfId="0" applyFont="1" applyFill="1" applyBorder="1" applyAlignment="1"/>
    <xf numFmtId="6" fontId="27" fillId="0" borderId="2" xfId="3" applyNumberFormat="1" applyFont="1" applyFill="1" applyBorder="1" applyAlignment="1">
      <alignment vertical="center"/>
    </xf>
    <xf numFmtId="6" fontId="27" fillId="0" borderId="21" xfId="0" applyNumberFormat="1" applyFont="1" applyFill="1" applyBorder="1" applyAlignment="1"/>
    <xf numFmtId="0" fontId="27" fillId="0" borderId="1" xfId="0" applyFont="1" applyFill="1" applyBorder="1" applyAlignment="1"/>
    <xf numFmtId="6" fontId="27" fillId="0" borderId="5" xfId="3" applyNumberFormat="1" applyFont="1" applyFill="1" applyBorder="1" applyAlignment="1">
      <alignment vertical="center"/>
    </xf>
    <xf numFmtId="0" fontId="27" fillId="0" borderId="21" xfId="0" applyFont="1" applyFill="1" applyBorder="1" applyAlignment="1"/>
    <xf numFmtId="0" fontId="27" fillId="0" borderId="0" xfId="0" applyFont="1" applyFill="1" applyBorder="1" applyAlignment="1">
      <alignment horizontal="left" indent="1"/>
    </xf>
    <xf numFmtId="0" fontId="27" fillId="0" borderId="110" xfId="0" applyFont="1" applyFill="1" applyBorder="1" applyAlignment="1">
      <alignment horizontal="right" indent="1"/>
    </xf>
    <xf numFmtId="6" fontId="27" fillId="0" borderId="109" xfId="3" applyNumberFormat="1" applyFont="1" applyFill="1" applyBorder="1" applyAlignment="1">
      <alignment vertical="center"/>
    </xf>
    <xf numFmtId="0" fontId="27" fillId="0" borderId="2" xfId="0" applyFont="1" applyFill="1" applyBorder="1" applyAlignment="1">
      <alignment horizontal="right" indent="1"/>
    </xf>
    <xf numFmtId="6" fontId="27" fillId="0" borderId="55" xfId="0" applyNumberFormat="1" applyFont="1" applyFill="1" applyBorder="1" applyAlignment="1"/>
    <xf numFmtId="0" fontId="26" fillId="3" borderId="19" xfId="0" applyFont="1" applyFill="1" applyBorder="1" applyAlignment="1">
      <alignment horizontal="left" indent="1"/>
    </xf>
    <xf numFmtId="0" fontId="27" fillId="3" borderId="35" xfId="0" applyFont="1" applyFill="1" applyBorder="1" applyAlignment="1">
      <alignment horizontal="right" indent="1"/>
    </xf>
    <xf numFmtId="6" fontId="26" fillId="3" borderId="59" xfId="0" applyNumberFormat="1" applyFont="1" applyFill="1" applyBorder="1" applyAlignment="1"/>
    <xf numFmtId="0" fontId="33" fillId="0" borderId="96" xfId="10" applyFont="1" applyBorder="1" applyAlignment="1">
      <alignment horizontal="center"/>
    </xf>
    <xf numFmtId="0" fontId="33" fillId="0" borderId="97" xfId="10" applyFont="1" applyBorder="1" applyAlignment="1">
      <alignment horizontal="center"/>
    </xf>
    <xf numFmtId="0" fontId="33" fillId="3" borderId="98" xfId="10" applyFont="1" applyFill="1" applyBorder="1" applyAlignment="1">
      <alignment horizontal="center"/>
    </xf>
    <xf numFmtId="0" fontId="33" fillId="0" borderId="99" xfId="10" applyFont="1" applyBorder="1" applyAlignment="1">
      <alignment horizontal="center"/>
    </xf>
    <xf numFmtId="0" fontId="33" fillId="0" borderId="100" xfId="10" applyFont="1" applyBorder="1" applyAlignment="1">
      <alignment horizontal="center"/>
    </xf>
    <xf numFmtId="0" fontId="33" fillId="3" borderId="101" xfId="10" applyFont="1" applyFill="1" applyBorder="1" applyAlignment="1">
      <alignment horizontal="center"/>
    </xf>
    <xf numFmtId="9" fontId="33" fillId="0" borderId="32" xfId="12" applyNumberFormat="1" applyFont="1" applyBorder="1"/>
    <xf numFmtId="9" fontId="33" fillId="0" borderId="13" xfId="10" applyNumberFormat="1" applyFont="1" applyBorder="1"/>
    <xf numFmtId="9" fontId="33" fillId="0" borderId="107" xfId="10" applyNumberFormat="1" applyFont="1" applyBorder="1"/>
    <xf numFmtId="6" fontId="33" fillId="0" borderId="102" xfId="10" applyNumberFormat="1" applyFont="1" applyBorder="1" applyAlignment="1">
      <alignment horizontal="center"/>
    </xf>
    <xf numFmtId="6" fontId="33" fillId="0" borderId="104" xfId="10" applyNumberFormat="1" applyFont="1" applyBorder="1" applyAlignment="1">
      <alignment horizontal="center"/>
    </xf>
    <xf numFmtId="6" fontId="33" fillId="0" borderId="106" xfId="10" applyNumberFormat="1" applyFont="1" applyBorder="1" applyAlignment="1">
      <alignment horizontal="center"/>
    </xf>
    <xf numFmtId="166" fontId="33" fillId="0" borderId="32" xfId="11" applyNumberFormat="1" applyFont="1" applyBorder="1" applyAlignment="1"/>
    <xf numFmtId="171" fontId="33" fillId="0" borderId="13" xfId="10" applyNumberFormat="1" applyFont="1" applyBorder="1" applyAlignment="1"/>
    <xf numFmtId="171" fontId="33" fillId="0" borderId="107" xfId="10" applyNumberFormat="1" applyFont="1" applyBorder="1" applyAlignment="1"/>
    <xf numFmtId="9" fontId="33" fillId="0" borderId="32" xfId="12" applyNumberFormat="1" applyFont="1" applyBorder="1" applyAlignment="1">
      <alignment horizontal="center"/>
    </xf>
    <xf numFmtId="9" fontId="33" fillId="0" borderId="13" xfId="10" applyNumberFormat="1" applyFont="1" applyBorder="1" applyAlignment="1">
      <alignment horizontal="center"/>
    </xf>
    <xf numFmtId="9" fontId="33" fillId="0" borderId="107" xfId="10" applyNumberFormat="1" applyFont="1" applyBorder="1" applyAlignment="1">
      <alignment horizontal="center"/>
    </xf>
    <xf numFmtId="6" fontId="33" fillId="0" borderId="32" xfId="10" applyNumberFormat="1" applyFont="1" applyBorder="1" applyAlignment="1">
      <alignment horizontal="center"/>
    </xf>
    <xf numFmtId="6" fontId="33" fillId="0" borderId="100" xfId="10" applyNumberFormat="1" applyFont="1" applyBorder="1" applyAlignment="1">
      <alignment horizontal="center"/>
    </xf>
    <xf numFmtId="171" fontId="33" fillId="3" borderId="103" xfId="10" applyNumberFormat="1" applyFont="1" applyFill="1" applyBorder="1" applyAlignment="1">
      <alignment horizontal="center"/>
    </xf>
    <xf numFmtId="171" fontId="33" fillId="3" borderId="105" xfId="10" applyNumberFormat="1" applyFont="1" applyFill="1" applyBorder="1" applyAlignment="1">
      <alignment horizontal="center"/>
    </xf>
    <xf numFmtId="171" fontId="33" fillId="3" borderId="108" xfId="10" applyNumberFormat="1" applyFont="1" applyFill="1" applyBorder="1" applyAlignment="1">
      <alignment horizontal="center"/>
    </xf>
    <xf numFmtId="0" fontId="27" fillId="0" borderId="17" xfId="0" applyFont="1" applyFill="1" applyBorder="1" applyAlignment="1">
      <alignment horizontal="left" indent="1"/>
    </xf>
    <xf numFmtId="0" fontId="27" fillId="0" borderId="18" xfId="0" applyFont="1" applyFill="1" applyBorder="1" applyAlignment="1">
      <alignment horizontal="left" indent="1"/>
    </xf>
    <xf numFmtId="0" fontId="27" fillId="0" borderId="4" xfId="0" applyFont="1" applyFill="1" applyBorder="1" applyAlignment="1">
      <alignment horizontal="left" indent="1"/>
    </xf>
    <xf numFmtId="0" fontId="27" fillId="0" borderId="10" xfId="0" applyFont="1" applyFill="1" applyBorder="1" applyAlignment="1">
      <alignment horizontal="left" indent="1"/>
    </xf>
    <xf numFmtId="0" fontId="27" fillId="3" borderId="23" xfId="0" applyFont="1" applyFill="1" applyBorder="1" applyAlignment="1">
      <alignment horizontal="left" indent="1"/>
    </xf>
    <xf numFmtId="0" fontId="27" fillId="3" borderId="24" xfId="0" applyFont="1" applyFill="1" applyBorder="1" applyAlignment="1">
      <alignment horizontal="left" indent="1"/>
    </xf>
    <xf numFmtId="0" fontId="27" fillId="0" borderId="113" xfId="0" applyFont="1" applyFill="1" applyBorder="1" applyAlignment="1">
      <alignment horizontal="left" indent="1"/>
    </xf>
    <xf numFmtId="0" fontId="27" fillId="0" borderId="11" xfId="0" applyFont="1" applyFill="1" applyBorder="1" applyAlignment="1">
      <alignment horizontal="left" indent="1"/>
    </xf>
    <xf numFmtId="0" fontId="3" fillId="0" borderId="69" xfId="0" applyFont="1" applyFill="1" applyBorder="1" applyAlignment="1">
      <alignment vertical="center"/>
    </xf>
    <xf numFmtId="0" fontId="7" fillId="0" borderId="7" xfId="0" applyFont="1" applyBorder="1" applyAlignment="1">
      <alignment horizontal="left" vertical="top" indent="1"/>
    </xf>
    <xf numFmtId="0" fontId="3" fillId="0" borderId="7" xfId="0" applyFont="1" applyBorder="1" applyAlignment="1">
      <alignment horizontal="left" vertical="top" indent="1"/>
    </xf>
    <xf numFmtId="0" fontId="3" fillId="0" borderId="42" xfId="0" applyFont="1" applyFill="1" applyBorder="1" applyAlignment="1">
      <alignment horizontal="left" vertical="center" indent="1"/>
    </xf>
    <xf numFmtId="0" fontId="3" fillId="0" borderId="11" xfId="0" applyFont="1" applyFill="1" applyBorder="1" applyAlignment="1">
      <alignment horizontal="left" vertical="center" indent="1"/>
    </xf>
    <xf numFmtId="0" fontId="3" fillId="0" borderId="10" xfId="0" applyFont="1" applyFill="1" applyBorder="1" applyAlignment="1">
      <alignment horizontal="left" vertical="center" indent="1"/>
    </xf>
    <xf numFmtId="0" fontId="3" fillId="0" borderId="24" xfId="0" applyFont="1" applyFill="1" applyBorder="1" applyAlignment="1">
      <alignment horizontal="left" vertical="center" indent="1"/>
    </xf>
    <xf numFmtId="167" fontId="3" fillId="0" borderId="46" xfId="4" applyNumberFormat="1" applyFont="1" applyFill="1" applyBorder="1" applyAlignment="1">
      <alignment horizontal="center" vertical="center"/>
    </xf>
    <xf numFmtId="167" fontId="3" fillId="0" borderId="47" xfId="4" applyNumberFormat="1" applyFont="1" applyFill="1" applyBorder="1" applyAlignment="1">
      <alignment horizontal="center" vertical="center"/>
    </xf>
    <xf numFmtId="167" fontId="3" fillId="0" borderId="52" xfId="4" applyNumberFormat="1" applyFont="1" applyFill="1" applyBorder="1" applyAlignment="1">
      <alignment horizontal="center" vertical="center"/>
    </xf>
    <xf numFmtId="3" fontId="3" fillId="0" borderId="28" xfId="0" applyNumberFormat="1" applyFont="1" applyBorder="1" applyAlignment="1">
      <alignment horizontal="center" vertical="top" wrapText="1"/>
    </xf>
    <xf numFmtId="3" fontId="3" fillId="0" borderId="33" xfId="0" applyNumberFormat="1" applyFont="1" applyBorder="1" applyAlignment="1">
      <alignment horizontal="center" vertical="top" wrapText="1"/>
    </xf>
    <xf numFmtId="3" fontId="7" fillId="0" borderId="51" xfId="0" applyNumberFormat="1" applyFont="1" applyFill="1" applyBorder="1" applyAlignment="1">
      <alignment horizontal="center" vertical="center"/>
    </xf>
    <xf numFmtId="5" fontId="3" fillId="0" borderId="5" xfId="0" applyNumberFormat="1" applyFont="1" applyBorder="1" applyAlignment="1">
      <alignment horizontal="center" vertical="top" wrapText="1"/>
    </xf>
    <xf numFmtId="5" fontId="5" fillId="0" borderId="26" xfId="0" applyNumberFormat="1" applyFont="1" applyFill="1" applyBorder="1" applyAlignment="1">
      <alignment horizontal="center" vertical="center"/>
    </xf>
    <xf numFmtId="167" fontId="7" fillId="0" borderId="2" xfId="4" applyNumberFormat="1" applyFont="1" applyFill="1" applyBorder="1" applyAlignment="1">
      <alignment horizontal="center" vertical="center"/>
    </xf>
    <xf numFmtId="10" fontId="7" fillId="0" borderId="55" xfId="4" applyNumberFormat="1" applyFont="1" applyFill="1" applyBorder="1" applyAlignment="1">
      <alignment horizontal="center" vertical="center"/>
    </xf>
    <xf numFmtId="6" fontId="7" fillId="3" borderId="62" xfId="0" applyNumberFormat="1" applyFont="1" applyFill="1" applyBorder="1" applyAlignment="1">
      <alignment horizontal="center" vertical="center"/>
    </xf>
    <xf numFmtId="6" fontId="7" fillId="3" borderId="62" xfId="0" applyNumberFormat="1" applyFont="1" applyFill="1" applyBorder="1" applyAlignment="1">
      <alignment horizontal="center" vertical="top" wrapText="1"/>
    </xf>
    <xf numFmtId="6" fontId="7" fillId="3" borderId="59" xfId="0" applyNumberFormat="1" applyFont="1" applyFill="1" applyBorder="1" applyAlignment="1">
      <alignment horizontal="center" vertical="center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horizontal="left" vertical="center" indent="1"/>
    </xf>
    <xf numFmtId="10" fontId="24" fillId="0" borderId="0" xfId="4" applyNumberFormat="1" applyFont="1" applyFill="1" applyAlignment="1">
      <alignment vertical="center"/>
    </xf>
    <xf numFmtId="173" fontId="24" fillId="0" borderId="0" xfId="4" applyNumberFormat="1" applyFont="1" applyFill="1" applyAlignment="1">
      <alignment vertical="center"/>
    </xf>
    <xf numFmtId="0" fontId="26" fillId="3" borderId="20" xfId="0" applyFont="1" applyFill="1" applyBorder="1" applyAlignment="1">
      <alignment horizontal="left" vertical="center" indent="1"/>
    </xf>
    <xf numFmtId="0" fontId="27" fillId="3" borderId="4" xfId="0" applyFont="1" applyFill="1" applyBorder="1" applyAlignment="1">
      <alignment vertical="center"/>
    </xf>
    <xf numFmtId="0" fontId="24" fillId="3" borderId="10" xfId="0" applyFont="1" applyFill="1" applyBorder="1" applyAlignment="1">
      <alignment vertical="center"/>
    </xf>
    <xf numFmtId="170" fontId="26" fillId="3" borderId="21" xfId="1" quotePrefix="1" applyNumberFormat="1" applyFont="1" applyFill="1" applyBorder="1" applyAlignment="1">
      <alignment horizontal="center" vertical="center"/>
    </xf>
    <xf numFmtId="38" fontId="13" fillId="0" borderId="37" xfId="0" applyNumberFormat="1" applyFont="1" applyBorder="1" applyAlignment="1">
      <alignment horizontal="right" vertical="top" wrapText="1"/>
    </xf>
    <xf numFmtId="41" fontId="7" fillId="0" borderId="40" xfId="1" quotePrefix="1" applyNumberFormat="1" applyFont="1" applyFill="1" applyBorder="1" applyAlignment="1">
      <alignment horizontal="left" vertical="center"/>
    </xf>
    <xf numFmtId="9" fontId="26" fillId="0" borderId="0" xfId="4" applyFont="1" applyFill="1" applyAlignment="1">
      <alignment vertical="center"/>
    </xf>
    <xf numFmtId="0" fontId="29" fillId="0" borderId="63" xfId="0" applyFont="1" applyFill="1" applyBorder="1" applyAlignment="1">
      <alignment vertical="center"/>
    </xf>
    <xf numFmtId="166" fontId="26" fillId="0" borderId="63" xfId="6" applyNumberFormat="1" applyFont="1" applyFill="1" applyBorder="1" applyAlignment="1">
      <alignment horizontal="center" vertical="center"/>
    </xf>
    <xf numFmtId="166" fontId="26" fillId="0" borderId="112" xfId="6" applyNumberFormat="1" applyFont="1" applyFill="1" applyBorder="1" applyAlignment="1">
      <alignment horizontal="center" vertical="center"/>
    </xf>
    <xf numFmtId="0" fontId="13" fillId="0" borderId="60" xfId="0" applyFont="1" applyBorder="1" applyAlignment="1">
      <alignment horizontal="center" vertical="top"/>
    </xf>
    <xf numFmtId="0" fontId="13" fillId="0" borderId="57" xfId="0" applyFont="1" applyBorder="1" applyAlignment="1">
      <alignment horizontal="center" vertical="top"/>
    </xf>
    <xf numFmtId="0" fontId="7" fillId="0" borderId="61" xfId="0" applyFont="1" applyBorder="1" applyAlignment="1">
      <alignment horizontal="left" vertical="top" indent="1"/>
    </xf>
    <xf numFmtId="0" fontId="7" fillId="0" borderId="115" xfId="0" applyFont="1" applyBorder="1" applyAlignment="1">
      <alignment horizontal="left" vertical="top" indent="1"/>
    </xf>
    <xf numFmtId="0" fontId="26" fillId="0" borderId="114" xfId="0" applyFont="1" applyFill="1" applyBorder="1" applyAlignment="1">
      <alignment horizontal="center"/>
    </xf>
    <xf numFmtId="0" fontId="26" fillId="0" borderId="18" xfId="0" applyFont="1" applyFill="1" applyBorder="1" applyAlignment="1">
      <alignment horizontal="center"/>
    </xf>
  </cellXfs>
  <cellStyles count="13">
    <cellStyle name="Comma" xfId="1" builtinId="3"/>
    <cellStyle name="Comma [0]" xfId="2" builtinId="6"/>
    <cellStyle name="Comma 2" xfId="11"/>
    <cellStyle name="Comma_Sheet1" xfId="6"/>
    <cellStyle name="Currency" xfId="3" builtinId="4"/>
    <cellStyle name="Currency_Sheet1" xfId="7"/>
    <cellStyle name="Normal" xfId="0" builtinId="0"/>
    <cellStyle name="Normal 2" xfId="8"/>
    <cellStyle name="Normal 3" xfId="10"/>
    <cellStyle name="Normal_Sheet1" xfId="5"/>
    <cellStyle name="Percent" xfId="4" builtinId="5"/>
    <cellStyle name="Percent 2" xfId="9"/>
    <cellStyle name="Percent 3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showGridLines="0" topLeftCell="A58" zoomScale="150" zoomScaleNormal="150" workbookViewId="0">
      <selection activeCell="D59" sqref="D59:H68"/>
    </sheetView>
  </sheetViews>
  <sheetFormatPr defaultRowHeight="15.75" x14ac:dyDescent="0.25"/>
  <cols>
    <col min="1" max="1" width="4.42578125" style="10" customWidth="1"/>
    <col min="2" max="2" width="3" style="10" customWidth="1"/>
    <col min="3" max="3" width="2" style="10" customWidth="1"/>
    <col min="4" max="4" width="15.7109375" style="11" customWidth="1"/>
    <col min="5" max="5" width="11.5703125" style="11" customWidth="1"/>
    <col min="6" max="6" width="13" style="1" customWidth="1"/>
    <col min="7" max="7" width="12.42578125" style="12" customWidth="1"/>
    <col min="8" max="8" width="12.85546875" style="1" customWidth="1"/>
    <col min="9" max="9" width="11.140625" style="1" customWidth="1"/>
    <col min="10" max="10" width="9.140625" style="5" customWidth="1"/>
  </cols>
  <sheetData>
    <row r="1" spans="1:10" s="4" customFormat="1" ht="6" customHeight="1" thickBot="1" x14ac:dyDescent="0.25">
      <c r="A1" s="7"/>
      <c r="B1" s="7"/>
      <c r="C1" s="7"/>
      <c r="D1" s="8"/>
      <c r="E1" s="8"/>
      <c r="F1" s="6"/>
      <c r="G1" s="9"/>
      <c r="H1" s="2"/>
      <c r="I1" s="2"/>
      <c r="J1" s="3"/>
    </row>
    <row r="2" spans="1:10" s="4" customFormat="1" ht="15.95" customHeight="1" x14ac:dyDescent="0.2">
      <c r="A2" s="7">
        <v>1</v>
      </c>
      <c r="B2" s="7" t="s">
        <v>1</v>
      </c>
      <c r="C2" s="7"/>
      <c r="D2" s="66" t="s">
        <v>3</v>
      </c>
      <c r="E2" s="67"/>
      <c r="F2" s="68" t="s">
        <v>10</v>
      </c>
      <c r="H2" s="2"/>
      <c r="I2" s="2"/>
      <c r="J2" s="3"/>
    </row>
    <row r="3" spans="1:10" s="4" customFormat="1" ht="15.95" customHeight="1" x14ac:dyDescent="0.2">
      <c r="A3" s="7"/>
      <c r="B3" s="7"/>
      <c r="C3" s="7"/>
      <c r="D3" s="69" t="s">
        <v>18</v>
      </c>
      <c r="E3" s="18"/>
      <c r="F3" s="70">
        <v>100000</v>
      </c>
      <c r="H3" s="2"/>
      <c r="I3" s="2"/>
      <c r="J3" s="3"/>
    </row>
    <row r="4" spans="1:10" s="4" customFormat="1" ht="15.95" customHeight="1" x14ac:dyDescent="0.2">
      <c r="A4" s="7"/>
      <c r="B4" s="7"/>
      <c r="C4" s="7"/>
      <c r="D4" s="71" t="s">
        <v>19</v>
      </c>
      <c r="E4" s="17"/>
      <c r="F4" s="72">
        <v>5000</v>
      </c>
      <c r="H4" s="2"/>
      <c r="I4" s="2"/>
      <c r="J4" s="3"/>
    </row>
    <row r="5" spans="1:10" s="4" customFormat="1" ht="15.95" customHeight="1" x14ac:dyDescent="0.2">
      <c r="A5" s="7"/>
      <c r="B5" s="7"/>
      <c r="C5" s="7"/>
      <c r="D5" s="71" t="s">
        <v>20</v>
      </c>
      <c r="E5" s="17"/>
      <c r="F5" s="73">
        <v>400000</v>
      </c>
      <c r="H5" s="2"/>
      <c r="I5" s="2"/>
      <c r="J5" s="3"/>
    </row>
    <row r="6" spans="1:10" s="4" customFormat="1" ht="15.95" customHeight="1" thickBot="1" x14ac:dyDescent="0.25">
      <c r="A6" s="7"/>
      <c r="B6" s="7"/>
      <c r="C6" s="7"/>
      <c r="D6" s="74" t="s">
        <v>11</v>
      </c>
      <c r="E6" s="75"/>
      <c r="F6" s="76">
        <f>SUM(F3:F5)</f>
        <v>505000</v>
      </c>
      <c r="H6" s="2"/>
      <c r="I6" s="2"/>
      <c r="J6" s="3"/>
    </row>
    <row r="7" spans="1:10" s="4" customFormat="1" ht="15.95" customHeight="1" thickBot="1" x14ac:dyDescent="0.25">
      <c r="A7" s="7">
        <v>2</v>
      </c>
      <c r="B7" s="7" t="s">
        <v>0</v>
      </c>
      <c r="C7" s="7"/>
      <c r="D7" s="8"/>
      <c r="E7" s="8"/>
      <c r="F7" s="6"/>
      <c r="G7" s="9"/>
      <c r="H7" s="2"/>
      <c r="I7" s="2"/>
      <c r="J7" s="3"/>
    </row>
    <row r="8" spans="1:10" s="4" customFormat="1" ht="15.95" customHeight="1" x14ac:dyDescent="0.2">
      <c r="A8" s="7">
        <v>3</v>
      </c>
      <c r="B8" s="7" t="s">
        <v>8</v>
      </c>
      <c r="C8" s="7"/>
      <c r="D8" s="41" t="s">
        <v>3</v>
      </c>
      <c r="E8" s="42"/>
      <c r="F8" s="413"/>
      <c r="G8" s="77" t="s">
        <v>10</v>
      </c>
      <c r="H8" s="3"/>
      <c r="I8" s="2"/>
      <c r="J8" s="3"/>
    </row>
    <row r="9" spans="1:10" s="4" customFormat="1" ht="15.95" customHeight="1" x14ac:dyDescent="0.2">
      <c r="A9" s="7"/>
      <c r="B9" s="7"/>
      <c r="C9" s="7"/>
      <c r="D9" s="78" t="s">
        <v>18</v>
      </c>
      <c r="E9" s="411"/>
      <c r="F9" s="414"/>
      <c r="G9" s="79">
        <v>35000</v>
      </c>
      <c r="H9" s="3"/>
      <c r="I9" s="2"/>
      <c r="J9" s="3"/>
    </row>
    <row r="10" spans="1:10" s="4" customFormat="1" ht="15.95" customHeight="1" x14ac:dyDescent="0.2">
      <c r="A10" s="7"/>
      <c r="B10" s="7"/>
      <c r="C10" s="7"/>
      <c r="D10" s="56" t="s">
        <v>21</v>
      </c>
      <c r="E10" s="23"/>
      <c r="F10" s="415"/>
      <c r="G10" s="80">
        <v>82000</v>
      </c>
      <c r="H10" s="3"/>
      <c r="I10" s="2"/>
      <c r="J10" s="3"/>
    </row>
    <row r="11" spans="1:10" s="4" customFormat="1" ht="15.6" customHeight="1" x14ac:dyDescent="0.2">
      <c r="A11" s="7"/>
      <c r="B11" s="7"/>
      <c r="C11" s="7"/>
      <c r="D11" s="56" t="s">
        <v>22</v>
      </c>
      <c r="E11" s="23"/>
      <c r="F11" s="415"/>
      <c r="G11" s="80">
        <v>3000</v>
      </c>
      <c r="H11" s="3"/>
      <c r="I11" s="2"/>
      <c r="J11" s="3"/>
    </row>
    <row r="12" spans="1:10" s="4" customFormat="1" ht="15.95" customHeight="1" thickBot="1" x14ac:dyDescent="0.25">
      <c r="A12" s="7"/>
      <c r="B12" s="7"/>
      <c r="C12" s="7"/>
      <c r="D12" s="58" t="s">
        <v>50</v>
      </c>
      <c r="E12" s="59"/>
      <c r="F12" s="416"/>
      <c r="G12" s="81">
        <f>SUM(G9:G11)</f>
        <v>120000</v>
      </c>
      <c r="H12" s="3"/>
      <c r="I12" s="2"/>
      <c r="J12" s="3"/>
    </row>
    <row r="13" spans="1:10" s="4" customFormat="1" ht="8.25" customHeight="1" thickBot="1" x14ac:dyDescent="0.25">
      <c r="A13" s="7"/>
      <c r="B13" s="7"/>
      <c r="C13" s="7"/>
      <c r="D13" s="84"/>
      <c r="E13" s="84"/>
      <c r="F13" s="85"/>
      <c r="G13" s="86"/>
      <c r="H13" s="3"/>
      <c r="I13" s="2"/>
      <c r="J13" s="3"/>
    </row>
    <row r="14" spans="1:10" s="4" customFormat="1" ht="15.95" customHeight="1" x14ac:dyDescent="0.2">
      <c r="A14" s="7"/>
      <c r="B14" s="7"/>
      <c r="C14" s="7"/>
      <c r="D14" s="447" t="s">
        <v>3</v>
      </c>
      <c r="E14" s="448"/>
      <c r="F14" s="82" t="s">
        <v>7</v>
      </c>
      <c r="G14" s="82" t="s">
        <v>6</v>
      </c>
      <c r="H14" s="83" t="s">
        <v>48</v>
      </c>
      <c r="J14" s="3"/>
    </row>
    <row r="15" spans="1:10" s="4" customFormat="1" ht="15.95" customHeight="1" x14ac:dyDescent="0.2">
      <c r="A15" s="7"/>
      <c r="B15" s="7"/>
      <c r="C15" s="7"/>
      <c r="D15" s="54" t="s">
        <v>51</v>
      </c>
      <c r="E15" s="412"/>
      <c r="F15" s="423">
        <v>68000</v>
      </c>
      <c r="G15" s="423">
        <v>34000</v>
      </c>
      <c r="H15" s="424">
        <f>SUM(F15:G15)</f>
        <v>102000</v>
      </c>
      <c r="I15" s="2"/>
      <c r="J15" s="3"/>
    </row>
    <row r="16" spans="1:10" s="4" customFormat="1" ht="15.95" customHeight="1" x14ac:dyDescent="0.2">
      <c r="A16" s="7"/>
      <c r="B16" s="7"/>
      <c r="C16" s="7"/>
      <c r="D16" s="47" t="s">
        <v>52</v>
      </c>
      <c r="E16" s="37"/>
      <c r="F16" s="425">
        <f>+F15/H15</f>
        <v>0.66666666666666663</v>
      </c>
      <c r="G16" s="425">
        <f>+G15/H15</f>
        <v>0.33333333333333331</v>
      </c>
      <c r="H16" s="426">
        <f>SUM(F16:G16)</f>
        <v>1</v>
      </c>
      <c r="I16" s="2"/>
      <c r="J16" s="3"/>
    </row>
    <row r="17" spans="1:10" s="4" customFormat="1" ht="15.95" customHeight="1" thickBot="1" x14ac:dyDescent="0.25">
      <c r="A17" s="7"/>
      <c r="B17" s="7"/>
      <c r="C17" s="7"/>
      <c r="D17" s="58" t="s">
        <v>9</v>
      </c>
      <c r="E17" s="59"/>
      <c r="F17" s="427">
        <f>+F16*G12</f>
        <v>80000</v>
      </c>
      <c r="G17" s="428">
        <f>+G16*G12</f>
        <v>40000</v>
      </c>
      <c r="H17" s="429">
        <f>SUM(F17:G17)</f>
        <v>120000</v>
      </c>
      <c r="I17" s="2"/>
      <c r="J17" s="3"/>
    </row>
    <row r="18" spans="1:10" s="4" customFormat="1" ht="4.1500000000000004" customHeight="1" x14ac:dyDescent="0.2">
      <c r="A18" s="7"/>
      <c r="B18" s="7"/>
      <c r="C18" s="7"/>
      <c r="D18" s="13"/>
      <c r="E18" s="13"/>
      <c r="F18" s="6"/>
      <c r="G18" s="15"/>
      <c r="H18" s="2"/>
      <c r="I18" s="2"/>
      <c r="J18" s="3"/>
    </row>
    <row r="19" spans="1:10" s="4" customFormat="1" ht="5.25" customHeight="1" thickBot="1" x14ac:dyDescent="0.25">
      <c r="A19" s="7"/>
      <c r="B19" s="7"/>
      <c r="C19" s="7"/>
      <c r="D19" s="8"/>
      <c r="E19" s="8"/>
      <c r="F19" s="6"/>
      <c r="G19" s="9"/>
      <c r="H19" s="2"/>
      <c r="I19" s="2"/>
      <c r="J19" s="3"/>
    </row>
    <row r="20" spans="1:10" s="4" customFormat="1" ht="15.95" customHeight="1" x14ac:dyDescent="0.2">
      <c r="A20" s="7">
        <v>4</v>
      </c>
      <c r="B20" s="7" t="s">
        <v>0</v>
      </c>
      <c r="C20" s="7"/>
      <c r="D20" s="41" t="s">
        <v>3</v>
      </c>
      <c r="E20" s="42"/>
      <c r="F20" s="43"/>
      <c r="G20" s="44" t="s">
        <v>10</v>
      </c>
      <c r="H20" s="45" t="s">
        <v>17</v>
      </c>
      <c r="I20" s="2"/>
      <c r="J20" s="3"/>
    </row>
    <row r="21" spans="1:10" s="4" customFormat="1" ht="15.95" customHeight="1" x14ac:dyDescent="0.2">
      <c r="A21" s="7"/>
      <c r="B21" s="7"/>
      <c r="C21" s="7"/>
      <c r="D21" s="46" t="s">
        <v>12</v>
      </c>
      <c r="E21" s="36"/>
      <c r="F21" s="39"/>
      <c r="G21" s="420">
        <v>600000</v>
      </c>
      <c r="H21" s="417">
        <f>+G21/G23</f>
        <v>0.8571428571428571</v>
      </c>
      <c r="I21" s="2"/>
      <c r="J21" s="3"/>
    </row>
    <row r="22" spans="1:10" s="4" customFormat="1" ht="15.95" customHeight="1" x14ac:dyDescent="0.2">
      <c r="A22" s="7"/>
      <c r="B22" s="7"/>
      <c r="C22" s="7"/>
      <c r="D22" s="47" t="s">
        <v>13</v>
      </c>
      <c r="E22" s="37"/>
      <c r="F22" s="40"/>
      <c r="G22" s="421">
        <v>100000</v>
      </c>
      <c r="H22" s="418">
        <f>+G22/G23</f>
        <v>0.14285714285714285</v>
      </c>
      <c r="I22" s="2"/>
      <c r="J22" s="3"/>
    </row>
    <row r="23" spans="1:10" s="4" customFormat="1" ht="15.95" customHeight="1" thickBot="1" x14ac:dyDescent="0.25">
      <c r="A23" s="7"/>
      <c r="B23" s="7"/>
      <c r="C23" s="7"/>
      <c r="D23" s="48" t="s">
        <v>14</v>
      </c>
      <c r="E23" s="49"/>
      <c r="F23" s="50"/>
      <c r="G23" s="422">
        <f>SUM(G21:G22)</f>
        <v>700000</v>
      </c>
      <c r="H23" s="419">
        <f>SUM(H21:H22)</f>
        <v>1</v>
      </c>
      <c r="I23" s="2"/>
      <c r="J23" s="3"/>
    </row>
    <row r="24" spans="1:10" s="4" customFormat="1" ht="8.25" customHeight="1" thickBot="1" x14ac:dyDescent="0.25">
      <c r="A24" s="7"/>
      <c r="B24" s="7"/>
      <c r="C24" s="7"/>
      <c r="D24" s="62"/>
      <c r="E24" s="62"/>
      <c r="F24" s="63"/>
      <c r="G24" s="64"/>
      <c r="H24" s="65"/>
      <c r="I24" s="2"/>
      <c r="J24" s="3"/>
    </row>
    <row r="25" spans="1:10" s="4" customFormat="1" ht="15.95" customHeight="1" x14ac:dyDescent="0.2">
      <c r="A25" s="7"/>
      <c r="B25" s="7"/>
      <c r="C25" s="7"/>
      <c r="D25" s="51" t="s">
        <v>11</v>
      </c>
      <c r="E25" s="52"/>
      <c r="F25" s="43"/>
      <c r="G25" s="53">
        <v>560000</v>
      </c>
      <c r="H25" s="410"/>
      <c r="I25" s="2"/>
      <c r="J25" s="3"/>
    </row>
    <row r="26" spans="1:10" s="4" customFormat="1" ht="15.95" customHeight="1" x14ac:dyDescent="0.2">
      <c r="A26" s="7"/>
      <c r="B26" s="7"/>
      <c r="C26" s="7"/>
      <c r="D26" s="54" t="s">
        <v>15</v>
      </c>
      <c r="E26" s="21"/>
      <c r="F26" s="22"/>
      <c r="G26" s="55">
        <f>+G22/G23</f>
        <v>0.14285714285714285</v>
      </c>
      <c r="H26" s="2"/>
      <c r="I26" s="2"/>
      <c r="J26" s="3"/>
    </row>
    <row r="27" spans="1:10" s="4" customFormat="1" ht="15.95" customHeight="1" x14ac:dyDescent="0.2">
      <c r="A27" s="7"/>
      <c r="B27" s="7"/>
      <c r="C27" s="7"/>
      <c r="D27" s="56" t="s">
        <v>16</v>
      </c>
      <c r="E27" s="23"/>
      <c r="F27" s="24"/>
      <c r="G27" s="57">
        <f>+G26*G25</f>
        <v>80000</v>
      </c>
      <c r="H27" s="2"/>
      <c r="I27" s="2"/>
      <c r="J27" s="3"/>
    </row>
    <row r="28" spans="1:10" s="4" customFormat="1" ht="15.95" customHeight="1" thickBot="1" x14ac:dyDescent="0.25">
      <c r="A28" s="7"/>
      <c r="B28" s="7"/>
      <c r="C28" s="7"/>
      <c r="D28" s="58" t="s">
        <v>23</v>
      </c>
      <c r="E28" s="59"/>
      <c r="F28" s="60"/>
      <c r="G28" s="61">
        <f>+G25*H21</f>
        <v>480000</v>
      </c>
      <c r="H28" s="2"/>
      <c r="I28" s="2"/>
      <c r="J28" s="3"/>
    </row>
    <row r="29" spans="1:10" s="4" customFormat="1" ht="5.45" customHeight="1" x14ac:dyDescent="0.2">
      <c r="A29" s="7"/>
      <c r="B29" s="7"/>
      <c r="C29" s="7"/>
      <c r="D29" s="14"/>
      <c r="E29" s="14"/>
      <c r="F29" s="6"/>
      <c r="G29" s="15"/>
      <c r="H29" s="2"/>
      <c r="I29" s="2"/>
      <c r="J29" s="3"/>
    </row>
    <row r="30" spans="1:10" s="4" customFormat="1" ht="15.95" customHeight="1" thickBot="1" x14ac:dyDescent="0.25">
      <c r="A30" s="7">
        <v>5</v>
      </c>
      <c r="B30" s="7" t="s">
        <v>1</v>
      </c>
      <c r="C30" s="7"/>
      <c r="D30" s="127" t="s">
        <v>42</v>
      </c>
      <c r="E30" s="8"/>
      <c r="F30" s="6"/>
      <c r="G30" s="9"/>
      <c r="H30" s="2"/>
      <c r="I30" s="2"/>
      <c r="J30" s="3"/>
    </row>
    <row r="31" spans="1:10" s="4" customFormat="1" ht="15.95" customHeight="1" x14ac:dyDescent="0.2">
      <c r="D31" s="106" t="s">
        <v>43</v>
      </c>
      <c r="E31" s="35"/>
      <c r="F31" s="107"/>
      <c r="G31" s="115">
        <v>40000</v>
      </c>
      <c r="H31" s="2"/>
      <c r="I31" s="2"/>
      <c r="J31" s="3"/>
    </row>
    <row r="32" spans="1:10" s="4" customFormat="1" ht="15.95" customHeight="1" x14ac:dyDescent="0.2">
      <c r="A32" s="7"/>
      <c r="B32" s="7"/>
      <c r="C32" s="7"/>
      <c r="D32" s="96" t="s">
        <v>44</v>
      </c>
      <c r="E32" s="34"/>
      <c r="F32" s="33"/>
      <c r="G32" s="116">
        <v>38000</v>
      </c>
      <c r="H32" s="2"/>
      <c r="I32" s="2"/>
      <c r="J32" s="3"/>
    </row>
    <row r="33" spans="1:10" s="4" customFormat="1" ht="15.95" customHeight="1" thickBot="1" x14ac:dyDescent="0.25">
      <c r="A33" s="7"/>
      <c r="B33" s="7"/>
      <c r="C33" s="7"/>
      <c r="D33" s="100" t="s">
        <v>41</v>
      </c>
      <c r="E33" s="112"/>
      <c r="F33" s="113"/>
      <c r="G33" s="117">
        <f>+G32</f>
        <v>38000</v>
      </c>
      <c r="H33" s="2"/>
      <c r="I33" s="2"/>
      <c r="J33" s="3"/>
    </row>
    <row r="34" spans="1:10" s="4" customFormat="1" ht="6.6" customHeight="1" x14ac:dyDescent="0.2">
      <c r="A34" s="7"/>
      <c r="B34" s="7"/>
      <c r="C34" s="7"/>
      <c r="D34" s="8"/>
      <c r="E34" s="8"/>
      <c r="F34" s="6"/>
      <c r="G34" s="9"/>
      <c r="H34" s="2"/>
      <c r="I34" s="2"/>
      <c r="J34" s="3"/>
    </row>
    <row r="35" spans="1:10" s="4" customFormat="1" ht="15.95" customHeight="1" thickBot="1" x14ac:dyDescent="0.25">
      <c r="A35" s="7">
        <v>6</v>
      </c>
      <c r="B35" s="7" t="s">
        <v>1</v>
      </c>
      <c r="C35" s="7"/>
      <c r="D35" s="127" t="s">
        <v>42</v>
      </c>
      <c r="E35" s="8"/>
      <c r="F35" s="6"/>
      <c r="G35" s="9"/>
      <c r="H35" s="2"/>
      <c r="I35" s="2"/>
      <c r="J35" s="3"/>
    </row>
    <row r="36" spans="1:10" s="4" customFormat="1" ht="15.95" customHeight="1" x14ac:dyDescent="0.2">
      <c r="A36" s="7"/>
      <c r="B36" s="7"/>
      <c r="C36" s="7"/>
      <c r="D36" s="106" t="s">
        <v>43</v>
      </c>
      <c r="E36" s="35"/>
      <c r="F36" s="107"/>
      <c r="G36" s="115">
        <v>40000</v>
      </c>
      <c r="H36" s="2"/>
      <c r="I36" s="2"/>
      <c r="J36" s="3"/>
    </row>
    <row r="37" spans="1:10" s="4" customFormat="1" ht="15.95" customHeight="1" x14ac:dyDescent="0.2">
      <c r="A37" s="7"/>
      <c r="B37" s="7"/>
      <c r="C37" s="7"/>
      <c r="D37" s="96" t="s">
        <v>44</v>
      </c>
      <c r="E37" s="34"/>
      <c r="F37" s="33"/>
      <c r="G37" s="116">
        <v>38000</v>
      </c>
      <c r="H37" s="2"/>
      <c r="I37" s="2"/>
      <c r="J37" s="3"/>
    </row>
    <row r="38" spans="1:10" s="4" customFormat="1" ht="15.95" customHeight="1" thickBot="1" x14ac:dyDescent="0.25">
      <c r="A38" s="7"/>
      <c r="B38" s="7"/>
      <c r="C38" s="7"/>
      <c r="D38" s="100" t="s">
        <v>41</v>
      </c>
      <c r="E38" s="112"/>
      <c r="F38" s="113"/>
      <c r="G38" s="117">
        <f>+G37</f>
        <v>38000</v>
      </c>
      <c r="H38" s="2"/>
      <c r="I38" s="2"/>
      <c r="J38" s="3"/>
    </row>
    <row r="39" spans="1:10" s="4" customFormat="1" ht="8.25" customHeight="1" thickBot="1" x14ac:dyDescent="0.25">
      <c r="A39" s="7"/>
      <c r="B39" s="7"/>
      <c r="C39" s="7"/>
      <c r="D39" s="8"/>
      <c r="E39" s="8"/>
      <c r="F39" s="6"/>
      <c r="G39" s="9"/>
      <c r="H39" s="2"/>
      <c r="I39" s="2"/>
      <c r="J39" s="3"/>
    </row>
    <row r="40" spans="1:10" s="4" customFormat="1" ht="15.95" customHeight="1" x14ac:dyDescent="0.2">
      <c r="A40" s="7"/>
      <c r="B40" s="7"/>
      <c r="C40" s="7"/>
      <c r="D40" s="106" t="s">
        <v>49</v>
      </c>
      <c r="E40" s="35"/>
      <c r="F40" s="107"/>
      <c r="G40" s="115">
        <v>40000</v>
      </c>
      <c r="H40" s="2"/>
      <c r="I40" s="2"/>
      <c r="J40" s="3"/>
    </row>
    <row r="41" spans="1:10" s="4" customFormat="1" ht="15.95" customHeight="1" x14ac:dyDescent="0.2">
      <c r="A41" s="7"/>
      <c r="B41" s="7"/>
      <c r="C41" s="7"/>
      <c r="D41" s="96" t="s">
        <v>45</v>
      </c>
      <c r="E41" s="34"/>
      <c r="F41" s="33"/>
      <c r="G41" s="116">
        <v>-5000</v>
      </c>
      <c r="H41" s="2"/>
      <c r="I41" s="2"/>
      <c r="J41" s="3"/>
    </row>
    <row r="42" spans="1:10" s="4" customFormat="1" ht="15.95" customHeight="1" x14ac:dyDescent="0.2">
      <c r="A42" s="7"/>
      <c r="B42" s="7"/>
      <c r="C42" s="7"/>
      <c r="D42" s="96" t="s">
        <v>46</v>
      </c>
      <c r="E42" s="34"/>
      <c r="F42" s="33"/>
      <c r="G42" s="118">
        <f>SUM(G40:G41)</f>
        <v>35000</v>
      </c>
      <c r="H42" s="2"/>
      <c r="I42" s="2"/>
      <c r="J42" s="3"/>
    </row>
    <row r="43" spans="1:10" s="4" customFormat="1" ht="15.95" customHeight="1" x14ac:dyDescent="0.2">
      <c r="A43" s="7"/>
      <c r="B43" s="7"/>
      <c r="C43" s="7"/>
      <c r="D43" s="96" t="s">
        <v>29</v>
      </c>
      <c r="E43" s="34"/>
      <c r="F43" s="33"/>
      <c r="G43" s="119">
        <v>42000</v>
      </c>
      <c r="H43" s="2"/>
      <c r="I43" s="2"/>
      <c r="J43" s="3"/>
    </row>
    <row r="44" spans="1:10" s="4" customFormat="1" ht="15.95" customHeight="1" thickBot="1" x14ac:dyDescent="0.25">
      <c r="A44" s="7"/>
      <c r="B44" s="7"/>
      <c r="C44" s="7"/>
      <c r="D44" s="100" t="s">
        <v>47</v>
      </c>
      <c r="E44" s="112"/>
      <c r="F44" s="113"/>
      <c r="G44" s="120">
        <f>+G43-G42</f>
        <v>7000</v>
      </c>
      <c r="H44" s="2"/>
      <c r="I44" s="2"/>
      <c r="J44" s="3"/>
    </row>
    <row r="45" spans="1:10" s="4" customFormat="1" ht="12.95" customHeight="1" x14ac:dyDescent="0.2">
      <c r="A45" s="7"/>
      <c r="B45" s="7"/>
      <c r="C45" s="7"/>
      <c r="D45" s="125" t="s">
        <v>248</v>
      </c>
      <c r="E45" s="121"/>
      <c r="F45" s="122"/>
      <c r="G45" s="122"/>
      <c r="H45" s="123"/>
      <c r="I45" s="123"/>
      <c r="J45" s="3"/>
    </row>
    <row r="46" spans="1:10" s="4" customFormat="1" ht="12.95" customHeight="1" x14ac:dyDescent="0.2">
      <c r="A46" s="7"/>
      <c r="B46" s="7"/>
      <c r="C46" s="7"/>
      <c r="D46" s="125" t="s">
        <v>53</v>
      </c>
      <c r="E46" s="121"/>
      <c r="F46" s="122"/>
      <c r="G46" s="122"/>
      <c r="H46" s="123"/>
      <c r="I46" s="123"/>
      <c r="J46" s="3"/>
    </row>
    <row r="47" spans="1:10" s="4" customFormat="1" ht="12.95" customHeight="1" x14ac:dyDescent="0.2">
      <c r="A47" s="7"/>
      <c r="B47" s="7"/>
      <c r="C47" s="7"/>
      <c r="D47" s="125" t="s">
        <v>55</v>
      </c>
      <c r="E47" s="121"/>
      <c r="F47" s="122"/>
      <c r="G47" s="122"/>
      <c r="H47" s="123"/>
      <c r="I47" s="123"/>
      <c r="J47" s="3"/>
    </row>
    <row r="48" spans="1:10" s="4" customFormat="1" ht="12.95" customHeight="1" x14ac:dyDescent="0.2">
      <c r="A48" s="7"/>
      <c r="B48" s="7"/>
      <c r="C48" s="7"/>
      <c r="D48" s="125" t="s">
        <v>54</v>
      </c>
      <c r="E48" s="121"/>
      <c r="F48" s="122"/>
      <c r="G48" s="122"/>
      <c r="H48" s="123"/>
      <c r="I48" s="123"/>
      <c r="J48" s="3"/>
    </row>
    <row r="49" spans="1:10" s="4" customFormat="1" ht="12.95" customHeight="1" x14ac:dyDescent="0.2">
      <c r="A49" s="7"/>
      <c r="B49" s="7"/>
      <c r="C49" s="7"/>
      <c r="D49" s="125" t="s">
        <v>56</v>
      </c>
      <c r="E49" s="124"/>
      <c r="F49" s="124"/>
      <c r="G49" s="124"/>
      <c r="H49" s="123"/>
      <c r="I49" s="123"/>
      <c r="J49" s="3"/>
    </row>
    <row r="50" spans="1:10" s="4" customFormat="1" ht="17.45" customHeight="1" x14ac:dyDescent="0.2">
      <c r="A50" s="7">
        <v>7</v>
      </c>
      <c r="B50" s="7" t="s">
        <v>2</v>
      </c>
      <c r="C50" s="7"/>
      <c r="D50" s="14"/>
      <c r="E50" s="14"/>
      <c r="F50" s="6"/>
      <c r="G50" s="15"/>
      <c r="H50" s="2"/>
      <c r="I50" s="2"/>
      <c r="J50" s="3"/>
    </row>
    <row r="51" spans="1:10" s="4" customFormat="1" ht="7.5" customHeight="1" x14ac:dyDescent="0.2">
      <c r="A51" s="7"/>
      <c r="B51" s="7"/>
      <c r="C51" s="7"/>
      <c r="D51" s="14"/>
      <c r="E51" s="14"/>
      <c r="F51" s="6"/>
      <c r="G51" s="15"/>
      <c r="H51" s="2"/>
      <c r="I51" s="2"/>
      <c r="J51" s="3"/>
    </row>
    <row r="52" spans="1:10" s="4" customFormat="1" ht="15.95" customHeight="1" thickBot="1" x14ac:dyDescent="0.25">
      <c r="A52" s="7">
        <v>8</v>
      </c>
      <c r="B52" s="7" t="s">
        <v>1</v>
      </c>
      <c r="C52" s="7"/>
      <c r="D52" s="127" t="s">
        <v>187</v>
      </c>
      <c r="E52" s="8"/>
      <c r="F52" s="6"/>
      <c r="G52" s="9"/>
      <c r="H52" s="2"/>
      <c r="I52" s="2"/>
      <c r="J52" s="3"/>
    </row>
    <row r="53" spans="1:10" s="4" customFormat="1" ht="15.95" customHeight="1" x14ac:dyDescent="0.2">
      <c r="A53" s="7"/>
      <c r="B53" s="7"/>
      <c r="C53" s="7"/>
      <c r="D53" s="106" t="s">
        <v>27</v>
      </c>
      <c r="E53" s="139"/>
      <c r="F53" s="87">
        <v>6000</v>
      </c>
      <c r="H53" s="2"/>
      <c r="I53" s="2"/>
      <c r="J53" s="3"/>
    </row>
    <row r="54" spans="1:10" s="4" customFormat="1" ht="15.95" customHeight="1" x14ac:dyDescent="0.2">
      <c r="A54" s="7"/>
      <c r="B54" s="7"/>
      <c r="C54" s="7"/>
      <c r="D54" s="96" t="s">
        <v>28</v>
      </c>
      <c r="E54" s="28"/>
      <c r="F54" s="88">
        <v>10000</v>
      </c>
      <c r="H54" s="2"/>
      <c r="I54" s="2"/>
      <c r="J54" s="3"/>
    </row>
    <row r="55" spans="1:10" s="4" customFormat="1" ht="15.95" customHeight="1" x14ac:dyDescent="0.2">
      <c r="A55" s="7"/>
      <c r="B55" s="7"/>
      <c r="C55" s="7"/>
      <c r="D55" s="96" t="s">
        <v>40</v>
      </c>
      <c r="E55" s="28"/>
      <c r="F55" s="88">
        <f>+F53</f>
        <v>6000</v>
      </c>
      <c r="H55" s="2"/>
      <c r="I55" s="2"/>
      <c r="J55" s="3"/>
    </row>
    <row r="56" spans="1:10" s="4" customFormat="1" ht="15.95" customHeight="1" thickBot="1" x14ac:dyDescent="0.25">
      <c r="A56" s="7"/>
      <c r="B56" s="7"/>
      <c r="C56" s="7"/>
      <c r="D56" s="96" t="s">
        <v>29</v>
      </c>
      <c r="E56" s="28"/>
      <c r="F56" s="439">
        <v>9000</v>
      </c>
      <c r="H56" s="2"/>
      <c r="I56" s="2"/>
      <c r="J56" s="3"/>
    </row>
    <row r="57" spans="1:10" s="4" customFormat="1" ht="15.95" customHeight="1" thickBot="1" x14ac:dyDescent="0.25">
      <c r="A57" s="7"/>
      <c r="B57" s="7"/>
      <c r="C57" s="7"/>
      <c r="D57" s="100" t="s">
        <v>31</v>
      </c>
      <c r="E57" s="101"/>
      <c r="F57" s="114">
        <f>+F56-F55</f>
        <v>3000</v>
      </c>
      <c r="H57" s="2"/>
      <c r="I57" s="2"/>
      <c r="J57" s="3"/>
    </row>
    <row r="58" spans="1:10" s="4" customFormat="1" ht="13.5" customHeight="1" thickBot="1" x14ac:dyDescent="0.25">
      <c r="A58" s="7"/>
      <c r="B58" s="7"/>
      <c r="C58" s="7"/>
      <c r="D58" s="8"/>
      <c r="E58" s="8"/>
      <c r="F58" s="6"/>
      <c r="G58" s="16"/>
      <c r="H58" s="2"/>
      <c r="I58" s="2"/>
      <c r="J58" s="3"/>
    </row>
    <row r="59" spans="1:10" s="4" customFormat="1" ht="15.95" customHeight="1" x14ac:dyDescent="0.2">
      <c r="A59" s="7">
        <v>9</v>
      </c>
      <c r="B59" s="7" t="s">
        <v>2</v>
      </c>
      <c r="C59" s="7"/>
      <c r="D59" s="440" t="s">
        <v>251</v>
      </c>
      <c r="E59" s="90"/>
      <c r="F59" s="91"/>
      <c r="G59" s="445" t="s">
        <v>36</v>
      </c>
      <c r="H59" s="446"/>
      <c r="J59" s="3"/>
    </row>
    <row r="60" spans="1:10" s="4" customFormat="1" ht="15.95" customHeight="1" x14ac:dyDescent="0.2">
      <c r="A60" s="7"/>
      <c r="B60" s="7"/>
      <c r="C60" s="7"/>
      <c r="D60" s="92" t="s">
        <v>26</v>
      </c>
      <c r="E60" s="30"/>
      <c r="F60" s="25" t="s">
        <v>35</v>
      </c>
      <c r="G60" s="25" t="s">
        <v>33</v>
      </c>
      <c r="H60" s="93" t="s">
        <v>34</v>
      </c>
      <c r="J60" s="3"/>
    </row>
    <row r="61" spans="1:10" s="4" customFormat="1" ht="15.95" customHeight="1" x14ac:dyDescent="0.2">
      <c r="A61" s="7"/>
      <c r="B61" s="7"/>
      <c r="C61" s="7"/>
      <c r="D61" s="94" t="s">
        <v>27</v>
      </c>
      <c r="E61" s="29"/>
      <c r="F61" s="31">
        <v>11000</v>
      </c>
      <c r="G61" s="20"/>
      <c r="H61" s="95"/>
      <c r="J61" s="3"/>
    </row>
    <row r="62" spans="1:10" s="4" customFormat="1" ht="15.95" customHeight="1" x14ac:dyDescent="0.2">
      <c r="A62" s="7"/>
      <c r="B62" s="7"/>
      <c r="C62" s="7"/>
      <c r="D62" s="96" t="s">
        <v>28</v>
      </c>
      <c r="E62" s="28"/>
      <c r="F62" s="26">
        <v>7000</v>
      </c>
      <c r="G62" s="19"/>
      <c r="H62" s="97"/>
      <c r="J62" s="3"/>
    </row>
    <row r="63" spans="1:10" s="4" customFormat="1" ht="15.95" customHeight="1" x14ac:dyDescent="0.2">
      <c r="A63" s="7"/>
      <c r="B63" s="7"/>
      <c r="C63" s="7"/>
      <c r="D63" s="96" t="s">
        <v>29</v>
      </c>
      <c r="E63" s="28"/>
      <c r="F63" s="27"/>
      <c r="G63" s="26">
        <v>8000</v>
      </c>
      <c r="H63" s="98">
        <v>8000</v>
      </c>
      <c r="J63" s="3"/>
    </row>
    <row r="64" spans="1:10" s="4" customFormat="1" ht="15.95" customHeight="1" x14ac:dyDescent="0.2">
      <c r="A64" s="7"/>
      <c r="B64" s="7"/>
      <c r="C64" s="7"/>
      <c r="D64" s="96" t="s">
        <v>30</v>
      </c>
      <c r="E64" s="28"/>
      <c r="F64" s="27"/>
      <c r="G64" s="26">
        <f>+F61</f>
        <v>11000</v>
      </c>
      <c r="H64" s="97"/>
      <c r="J64" s="3"/>
    </row>
    <row r="65" spans="1:10" s="4" customFormat="1" ht="15.95" customHeight="1" x14ac:dyDescent="0.2">
      <c r="A65" s="7"/>
      <c r="B65" s="7"/>
      <c r="C65" s="7"/>
      <c r="D65" s="96" t="s">
        <v>32</v>
      </c>
      <c r="E65" s="28"/>
      <c r="F65" s="27"/>
      <c r="G65" s="32"/>
      <c r="H65" s="99">
        <f>+F62</f>
        <v>7000</v>
      </c>
      <c r="J65" s="3"/>
    </row>
    <row r="66" spans="1:10" s="4" customFormat="1" ht="15.95" customHeight="1" thickBot="1" x14ac:dyDescent="0.25">
      <c r="A66" s="7"/>
      <c r="B66" s="7"/>
      <c r="C66" s="7"/>
      <c r="D66" s="100" t="s">
        <v>37</v>
      </c>
      <c r="E66" s="101"/>
      <c r="F66" s="102"/>
      <c r="G66" s="103">
        <v>0</v>
      </c>
      <c r="H66" s="104">
        <v>0</v>
      </c>
      <c r="J66" s="3"/>
    </row>
    <row r="67" spans="1:10" s="4" customFormat="1" ht="15" customHeight="1" x14ac:dyDescent="0.2">
      <c r="A67" s="7"/>
      <c r="B67" s="7"/>
      <c r="C67" s="7"/>
      <c r="D67" s="8" t="s">
        <v>249</v>
      </c>
      <c r="E67" s="8"/>
      <c r="G67" s="2"/>
      <c r="H67" s="16"/>
      <c r="J67" s="3"/>
    </row>
    <row r="68" spans="1:10" s="4" customFormat="1" ht="15" customHeight="1" x14ac:dyDescent="0.2">
      <c r="A68" s="7"/>
      <c r="B68" s="7"/>
      <c r="C68" s="7"/>
      <c r="D68" s="8" t="s">
        <v>250</v>
      </c>
      <c r="E68" s="8"/>
      <c r="G68" s="2"/>
      <c r="H68" s="16"/>
      <c r="J68" s="3"/>
    </row>
    <row r="69" spans="1:10" s="4" customFormat="1" ht="15" customHeight="1" thickBot="1" x14ac:dyDescent="0.25">
      <c r="A69" s="7"/>
      <c r="B69" s="7"/>
      <c r="C69" s="7"/>
      <c r="D69" s="8"/>
      <c r="E69" s="8"/>
      <c r="G69" s="2"/>
      <c r="H69" s="16"/>
      <c r="J69" s="3"/>
    </row>
    <row r="70" spans="1:10" s="4" customFormat="1" ht="15.95" customHeight="1" x14ac:dyDescent="0.2">
      <c r="A70" s="7">
        <v>10</v>
      </c>
      <c r="B70" s="7" t="s">
        <v>1</v>
      </c>
      <c r="C70" s="7"/>
      <c r="D70" s="89"/>
      <c r="E70" s="90"/>
      <c r="F70" s="91"/>
      <c r="G70" s="445" t="s">
        <v>36</v>
      </c>
      <c r="H70" s="446"/>
      <c r="I70" s="2"/>
      <c r="J70" s="3"/>
    </row>
    <row r="71" spans="1:10" s="4" customFormat="1" ht="15.95" customHeight="1" x14ac:dyDescent="0.2">
      <c r="D71" s="92" t="s">
        <v>26</v>
      </c>
      <c r="E71" s="30"/>
      <c r="F71" s="25" t="s">
        <v>35</v>
      </c>
      <c r="G71" s="141" t="s">
        <v>224</v>
      </c>
      <c r="H71" s="142" t="s">
        <v>225</v>
      </c>
      <c r="I71" s="2"/>
      <c r="J71" s="3"/>
    </row>
    <row r="72" spans="1:10" s="4" customFormat="1" ht="15.95" customHeight="1" x14ac:dyDescent="0.2">
      <c r="A72" s="7"/>
      <c r="B72" s="7"/>
      <c r="C72" s="7"/>
      <c r="D72" s="94" t="s">
        <v>27</v>
      </c>
      <c r="E72" s="29"/>
      <c r="F72" s="31">
        <v>13000</v>
      </c>
      <c r="G72" s="20"/>
      <c r="H72" s="95"/>
      <c r="I72" s="2"/>
      <c r="J72" s="3"/>
    </row>
    <row r="73" spans="1:10" s="4" customFormat="1" ht="15.95" customHeight="1" x14ac:dyDescent="0.2">
      <c r="A73" s="7"/>
      <c r="B73" s="7"/>
      <c r="C73" s="7"/>
      <c r="D73" s="96" t="s">
        <v>28</v>
      </c>
      <c r="E73" s="28"/>
      <c r="F73" s="26">
        <v>12000</v>
      </c>
      <c r="G73" s="19"/>
      <c r="H73" s="97"/>
      <c r="I73" s="2"/>
      <c r="J73" s="3"/>
    </row>
    <row r="74" spans="1:10" s="4" customFormat="1" ht="15.95" customHeight="1" x14ac:dyDescent="0.2">
      <c r="A74" s="7"/>
      <c r="B74" s="7"/>
      <c r="C74" s="7"/>
      <c r="D74" s="96" t="s">
        <v>29</v>
      </c>
      <c r="E74" s="28"/>
      <c r="F74" s="27"/>
      <c r="G74" s="26">
        <v>14000</v>
      </c>
      <c r="H74" s="144">
        <v>14000</v>
      </c>
      <c r="I74" s="2"/>
      <c r="J74" s="3"/>
    </row>
    <row r="75" spans="1:10" s="4" customFormat="1" ht="15.95" customHeight="1" x14ac:dyDescent="0.2">
      <c r="A75" s="7"/>
      <c r="B75" s="7"/>
      <c r="C75" s="7"/>
      <c r="D75" s="96" t="s">
        <v>30</v>
      </c>
      <c r="E75" s="28"/>
      <c r="F75" s="27"/>
      <c r="G75" s="140">
        <f>+F72</f>
        <v>13000</v>
      </c>
      <c r="H75" s="97"/>
      <c r="I75" s="2"/>
      <c r="J75" s="3"/>
    </row>
    <row r="76" spans="1:10" s="4" customFormat="1" ht="15" customHeight="1" x14ac:dyDescent="0.2">
      <c r="A76" s="7"/>
      <c r="B76" s="7"/>
      <c r="C76" s="7"/>
      <c r="D76" s="96" t="s">
        <v>32</v>
      </c>
      <c r="E76" s="28"/>
      <c r="F76" s="27"/>
      <c r="G76" s="32"/>
      <c r="H76" s="143">
        <f>+F73</f>
        <v>12000</v>
      </c>
      <c r="I76" s="2"/>
      <c r="J76" s="3"/>
    </row>
    <row r="77" spans="1:10" s="4" customFormat="1" ht="15.95" customHeight="1" thickBot="1" x14ac:dyDescent="0.25">
      <c r="A77" s="7"/>
      <c r="B77" s="7"/>
      <c r="C77" s="7"/>
      <c r="D77" s="100" t="s">
        <v>37</v>
      </c>
      <c r="E77" s="101"/>
      <c r="F77" s="102"/>
      <c r="G77" s="105">
        <f>+G74-G75</f>
        <v>1000</v>
      </c>
      <c r="H77" s="104">
        <v>0</v>
      </c>
      <c r="I77" s="2"/>
      <c r="J77" s="3"/>
    </row>
    <row r="78" spans="1:10" s="4" customFormat="1" ht="9" customHeight="1" thickBot="1" x14ac:dyDescent="0.25">
      <c r="A78" s="7"/>
      <c r="B78" s="7"/>
      <c r="C78" s="7"/>
      <c r="D78" s="8"/>
      <c r="E78" s="8"/>
      <c r="F78" s="6"/>
      <c r="G78" s="9"/>
      <c r="H78" s="2"/>
      <c r="I78" s="2"/>
      <c r="J78" s="3"/>
    </row>
    <row r="79" spans="1:10" s="4" customFormat="1" ht="15.95" customHeight="1" x14ac:dyDescent="0.2">
      <c r="A79" s="7">
        <v>11</v>
      </c>
      <c r="B79" s="7" t="s">
        <v>0</v>
      </c>
      <c r="C79" s="7"/>
      <c r="D79" s="106" t="s">
        <v>28</v>
      </c>
      <c r="E79" s="35"/>
      <c r="F79" s="107"/>
      <c r="G79" s="87">
        <v>100000</v>
      </c>
      <c r="H79" s="2"/>
      <c r="I79" s="2"/>
      <c r="J79" s="3"/>
    </row>
    <row r="80" spans="1:10" s="4" customFormat="1" ht="15.95" customHeight="1" x14ac:dyDescent="0.2">
      <c r="A80" s="7"/>
      <c r="B80" s="7"/>
      <c r="C80" s="7"/>
      <c r="D80" s="96" t="s">
        <v>27</v>
      </c>
      <c r="E80" s="34"/>
      <c r="F80" s="33"/>
      <c r="G80" s="108">
        <v>60000</v>
      </c>
      <c r="H80" s="2"/>
      <c r="I80" s="2"/>
      <c r="J80" s="3"/>
    </row>
    <row r="81" spans="1:10" s="4" customFormat="1" ht="15.95" customHeight="1" x14ac:dyDescent="0.2">
      <c r="A81" s="7"/>
      <c r="B81" s="7"/>
      <c r="C81" s="7"/>
      <c r="D81" s="96" t="s">
        <v>4</v>
      </c>
      <c r="E81" s="34"/>
      <c r="F81" s="33"/>
      <c r="G81" s="109">
        <f>+G79-G80</f>
        <v>40000</v>
      </c>
      <c r="H81" s="2"/>
      <c r="I81" s="2"/>
      <c r="J81" s="3"/>
    </row>
    <row r="82" spans="1:10" s="4" customFormat="1" ht="15.95" customHeight="1" x14ac:dyDescent="0.2">
      <c r="A82" s="7"/>
      <c r="B82" s="7"/>
      <c r="C82" s="7"/>
      <c r="D82" s="96" t="s">
        <v>5</v>
      </c>
      <c r="E82" s="34"/>
      <c r="F82" s="33"/>
      <c r="G82" s="110">
        <f>+G81/G79</f>
        <v>0.4</v>
      </c>
      <c r="H82" s="2"/>
      <c r="I82" s="2"/>
      <c r="J82" s="3"/>
    </row>
    <row r="83" spans="1:10" s="4" customFormat="1" ht="15.95" customHeight="1" x14ac:dyDescent="0.2">
      <c r="A83" s="7"/>
      <c r="B83" s="7"/>
      <c r="C83" s="7"/>
      <c r="D83" s="96" t="s">
        <v>38</v>
      </c>
      <c r="E83" s="34"/>
      <c r="F83" s="33"/>
      <c r="G83" s="111">
        <v>20000</v>
      </c>
      <c r="H83" s="2"/>
      <c r="I83" s="2"/>
      <c r="J83" s="3"/>
    </row>
    <row r="84" spans="1:10" s="4" customFormat="1" ht="15.95" customHeight="1" x14ac:dyDescent="0.2">
      <c r="A84" s="7"/>
      <c r="B84" s="7"/>
      <c r="C84" s="7"/>
      <c r="D84" s="96" t="s">
        <v>226</v>
      </c>
      <c r="E84" s="34"/>
      <c r="F84" s="33"/>
      <c r="G84" s="111">
        <f>+G83*G82</f>
        <v>8000</v>
      </c>
      <c r="H84" s="2"/>
      <c r="I84" s="2"/>
      <c r="J84" s="3"/>
    </row>
    <row r="85" spans="1:10" s="4" customFormat="1" ht="15.95" customHeight="1" thickBot="1" x14ac:dyDescent="0.25">
      <c r="A85" s="7"/>
      <c r="B85" s="7"/>
      <c r="C85" s="7"/>
      <c r="D85" s="100" t="s">
        <v>39</v>
      </c>
      <c r="E85" s="112"/>
      <c r="F85" s="113"/>
      <c r="G85" s="114">
        <f>+G84+G80</f>
        <v>68000</v>
      </c>
      <c r="H85" s="2"/>
      <c r="I85" s="2"/>
      <c r="J85" s="3"/>
    </row>
    <row r="86" spans="1:10" s="4" customFormat="1" ht="6.75" customHeight="1" x14ac:dyDescent="0.2">
      <c r="A86" s="7"/>
      <c r="B86" s="7"/>
      <c r="C86" s="7"/>
      <c r="D86" s="8"/>
      <c r="E86" s="8"/>
      <c r="F86" s="6"/>
      <c r="G86" s="9"/>
      <c r="H86" s="2"/>
      <c r="I86" s="2"/>
      <c r="J86" s="3"/>
    </row>
    <row r="87" spans="1:10" s="4" customFormat="1" ht="15.95" customHeight="1" x14ac:dyDescent="0.2">
      <c r="A87" s="7">
        <v>12</v>
      </c>
      <c r="B87" s="7" t="s">
        <v>1</v>
      </c>
      <c r="C87" s="7"/>
      <c r="D87" s="8"/>
      <c r="E87" s="8"/>
      <c r="F87" s="6"/>
      <c r="G87" s="9"/>
      <c r="H87" s="2"/>
      <c r="I87" s="2"/>
      <c r="J87" s="3"/>
    </row>
  </sheetData>
  <mergeCells count="3">
    <mergeCell ref="G70:H70"/>
    <mergeCell ref="G59:H59"/>
    <mergeCell ref="D14:E14"/>
  </mergeCells>
  <phoneticPr fontId="4" type="noConversion"/>
  <pageMargins left="0.75" right="0.75" top="0.5" bottom="0.5" header="0.3" footer="0.3"/>
  <pageSetup scale="105" orientation="portrait" r:id="rId1"/>
  <headerFooter alignWithMargins="0">
    <oddFooter>&amp;L&amp;"Calibri,Bold"&amp;F, 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3"/>
  <sheetViews>
    <sheetView showGridLines="0" tabSelected="1" topLeftCell="A111" zoomScale="150" zoomScaleNormal="150" workbookViewId="0">
      <selection activeCell="E121" sqref="E121"/>
    </sheetView>
  </sheetViews>
  <sheetFormatPr defaultRowHeight="15.75" x14ac:dyDescent="0.25"/>
  <cols>
    <col min="1" max="1" width="4.28515625" style="308" customWidth="1"/>
    <col min="2" max="2" width="3" style="308" customWidth="1"/>
    <col min="3" max="3" width="3.140625" style="308" customWidth="1"/>
    <col min="4" max="4" width="21.7109375" style="354" customWidth="1"/>
    <col min="5" max="5" width="11.7109375" style="354" customWidth="1"/>
    <col min="6" max="6" width="15.140625" style="355" customWidth="1"/>
    <col min="7" max="7" width="15.5703125" style="356" customWidth="1"/>
    <col min="8" max="8" width="15.7109375" style="355" customWidth="1"/>
    <col min="9" max="9" width="14.7109375" style="355" customWidth="1"/>
    <col min="10" max="10" width="12.42578125" style="357" customWidth="1"/>
  </cols>
  <sheetData>
    <row r="1" spans="1:11" s="4" customFormat="1" ht="6" customHeight="1" x14ac:dyDescent="0.2">
      <c r="A1" s="145"/>
      <c r="B1" s="145"/>
      <c r="C1" s="145"/>
      <c r="D1" s="146"/>
      <c r="E1" s="146"/>
      <c r="F1" s="147"/>
      <c r="G1" s="148"/>
      <c r="H1" s="149"/>
      <c r="I1" s="149"/>
      <c r="J1" s="150"/>
    </row>
    <row r="2" spans="1:11" s="4" customFormat="1" ht="19.899999999999999" customHeight="1" x14ac:dyDescent="0.2">
      <c r="A2" s="151">
        <v>13</v>
      </c>
      <c r="B2" s="151" t="s">
        <v>2</v>
      </c>
      <c r="C2" s="151"/>
      <c r="D2" s="152" t="s">
        <v>172</v>
      </c>
      <c r="E2" s="153"/>
      <c r="F2" s="154"/>
      <c r="G2" s="155"/>
      <c r="H2" s="155"/>
      <c r="I2" s="155"/>
      <c r="J2" s="155"/>
      <c r="K2" s="3"/>
    </row>
    <row r="3" spans="1:11" s="4" customFormat="1" ht="19.899999999999999" customHeight="1" x14ac:dyDescent="0.2">
      <c r="A3" s="151">
        <v>14</v>
      </c>
      <c r="B3" s="151" t="s">
        <v>2</v>
      </c>
      <c r="C3" s="151"/>
      <c r="D3" s="156"/>
      <c r="E3" s="153"/>
      <c r="F3" s="154"/>
      <c r="G3" s="155"/>
      <c r="H3" s="155"/>
      <c r="I3" s="155"/>
      <c r="J3" s="155"/>
      <c r="K3" s="3"/>
    </row>
    <row r="4" spans="1:11" s="4" customFormat="1" ht="19.899999999999999" customHeight="1" x14ac:dyDescent="0.2">
      <c r="A4" s="151">
        <v>15</v>
      </c>
      <c r="B4" s="151" t="s">
        <v>8</v>
      </c>
      <c r="D4" s="152" t="s">
        <v>252</v>
      </c>
      <c r="E4" s="155"/>
      <c r="F4" s="155"/>
      <c r="G4" s="155"/>
      <c r="H4" s="155"/>
      <c r="I4" s="155"/>
      <c r="J4" s="155"/>
      <c r="K4" s="3"/>
    </row>
    <row r="5" spans="1:11" s="4" customFormat="1" ht="19.899999999999999" customHeight="1" x14ac:dyDescent="0.2">
      <c r="A5" s="151">
        <v>16</v>
      </c>
      <c r="B5" s="151" t="s">
        <v>8</v>
      </c>
      <c r="C5" s="151"/>
      <c r="D5" s="150" t="s">
        <v>253</v>
      </c>
      <c r="E5" s="155"/>
      <c r="F5" s="155"/>
      <c r="G5" s="155"/>
      <c r="H5" s="155"/>
      <c r="I5" s="155"/>
      <c r="J5" s="155"/>
      <c r="K5" s="3"/>
    </row>
    <row r="6" spans="1:11" s="4" customFormat="1" ht="8.25" customHeight="1" thickBot="1" x14ac:dyDescent="0.25">
      <c r="A6" s="151"/>
      <c r="B6" s="151"/>
      <c r="C6" s="151"/>
      <c r="D6" s="155"/>
      <c r="E6" s="155"/>
      <c r="F6" s="155"/>
      <c r="G6" s="155"/>
      <c r="H6" s="155"/>
      <c r="I6" s="155"/>
      <c r="J6" s="155"/>
      <c r="K6" s="3"/>
    </row>
    <row r="7" spans="1:11" s="4" customFormat="1" ht="19.899999999999999" customHeight="1" x14ac:dyDescent="0.2">
      <c r="A7" s="151">
        <v>17</v>
      </c>
      <c r="B7" s="151" t="s">
        <v>2</v>
      </c>
      <c r="C7" s="151"/>
      <c r="D7" s="157" t="s">
        <v>120</v>
      </c>
      <c r="E7" s="158"/>
      <c r="F7" s="159" t="s">
        <v>181</v>
      </c>
      <c r="G7" s="155"/>
      <c r="H7" s="155"/>
      <c r="I7" s="155"/>
      <c r="J7" s="155"/>
      <c r="K7" s="3"/>
    </row>
    <row r="8" spans="1:11" s="4" customFormat="1" ht="19.899999999999999" customHeight="1" x14ac:dyDescent="0.2">
      <c r="A8" s="151"/>
      <c r="B8" s="151"/>
      <c r="C8" s="151"/>
      <c r="D8" s="160" t="s">
        <v>24</v>
      </c>
      <c r="E8" s="161"/>
      <c r="F8" s="162" t="s">
        <v>182</v>
      </c>
      <c r="G8" s="155"/>
      <c r="H8" s="155"/>
      <c r="I8" s="155"/>
      <c r="J8" s="155"/>
      <c r="K8" s="3"/>
    </row>
    <row r="9" spans="1:11" s="4" customFormat="1" ht="19.899999999999999" customHeight="1" x14ac:dyDescent="0.2">
      <c r="A9" s="151"/>
      <c r="B9" s="151"/>
      <c r="C9" s="151"/>
      <c r="D9" s="160" t="s">
        <v>83</v>
      </c>
      <c r="E9" s="161"/>
      <c r="F9" s="163">
        <v>7</v>
      </c>
      <c r="G9" s="155"/>
      <c r="H9" s="155"/>
      <c r="I9" s="155"/>
      <c r="J9" s="155"/>
      <c r="K9" s="3"/>
    </row>
    <row r="10" spans="1:11" s="4" customFormat="1" ht="19.899999999999999" customHeight="1" x14ac:dyDescent="0.2">
      <c r="A10" s="151"/>
      <c r="B10" s="151"/>
      <c r="C10" s="151"/>
      <c r="D10" s="160" t="s">
        <v>85</v>
      </c>
      <c r="E10" s="161"/>
      <c r="F10" s="162" t="s">
        <v>118</v>
      </c>
      <c r="G10" s="155"/>
      <c r="H10" s="155"/>
      <c r="I10" s="155"/>
      <c r="J10" s="155"/>
      <c r="K10" s="3"/>
    </row>
    <row r="11" spans="1:11" s="4" customFormat="1" ht="19.899999999999999" customHeight="1" x14ac:dyDescent="0.2">
      <c r="A11" s="151"/>
      <c r="B11" s="151"/>
      <c r="C11" s="151"/>
      <c r="D11" s="160" t="s">
        <v>234</v>
      </c>
      <c r="E11" s="161"/>
      <c r="F11" s="164">
        <v>510000</v>
      </c>
      <c r="G11" s="155"/>
      <c r="H11" s="155"/>
      <c r="I11" s="155"/>
      <c r="J11" s="155"/>
      <c r="K11" s="3"/>
    </row>
    <row r="12" spans="1:11" s="4" customFormat="1" ht="19.899999999999999" customHeight="1" x14ac:dyDescent="0.2">
      <c r="A12" s="151"/>
      <c r="B12" s="151"/>
      <c r="C12" s="151"/>
      <c r="D12" s="165" t="s">
        <v>125</v>
      </c>
      <c r="E12" s="161"/>
      <c r="F12" s="166">
        <v>0.1429</v>
      </c>
      <c r="G12" s="155" t="s">
        <v>235</v>
      </c>
      <c r="H12" s="155"/>
      <c r="I12" s="155"/>
      <c r="J12" s="155"/>
      <c r="K12" s="3"/>
    </row>
    <row r="13" spans="1:11" s="4" customFormat="1" ht="19.899999999999999" customHeight="1" thickBot="1" x14ac:dyDescent="0.25">
      <c r="A13" s="151"/>
      <c r="B13" s="151"/>
      <c r="C13" s="151"/>
      <c r="D13" s="167" t="s">
        <v>126</v>
      </c>
      <c r="E13" s="168"/>
      <c r="F13" s="169">
        <f>+F12*F11</f>
        <v>72879</v>
      </c>
      <c r="G13" s="155"/>
      <c r="H13" s="155"/>
      <c r="I13" s="155"/>
      <c r="J13" s="155"/>
      <c r="K13" s="3"/>
    </row>
    <row r="14" spans="1:11" s="4" customFormat="1" ht="8.25" customHeight="1" thickBot="1" x14ac:dyDescent="0.25">
      <c r="A14" s="151"/>
      <c r="B14" s="151"/>
      <c r="C14" s="151"/>
      <c r="D14" s="156"/>
      <c r="E14" s="153"/>
      <c r="F14" s="154"/>
      <c r="G14" s="155"/>
      <c r="H14" s="155"/>
      <c r="I14" s="155"/>
      <c r="J14" s="155"/>
      <c r="K14" s="3"/>
    </row>
    <row r="15" spans="1:11" s="4" customFormat="1" ht="19.899999999999999" customHeight="1" x14ac:dyDescent="0.2">
      <c r="A15" s="151">
        <v>18</v>
      </c>
      <c r="B15" s="151" t="s">
        <v>1</v>
      </c>
      <c r="C15" s="151"/>
      <c r="D15" s="157" t="s">
        <v>254</v>
      </c>
      <c r="E15" s="158"/>
      <c r="F15" s="159" t="s">
        <v>181</v>
      </c>
      <c r="G15" s="155"/>
      <c r="H15" s="155"/>
      <c r="I15" s="155"/>
      <c r="J15" s="155"/>
      <c r="K15" s="3"/>
    </row>
    <row r="16" spans="1:11" s="4" customFormat="1" ht="19.899999999999999" customHeight="1" x14ac:dyDescent="0.2">
      <c r="A16" s="151"/>
      <c r="B16" s="151"/>
      <c r="C16" s="151"/>
      <c r="D16" s="160" t="s">
        <v>24</v>
      </c>
      <c r="E16" s="161"/>
      <c r="F16" s="162" t="s">
        <v>183</v>
      </c>
      <c r="G16" s="155"/>
      <c r="H16" s="155"/>
      <c r="I16" s="155"/>
      <c r="J16" s="155"/>
      <c r="K16" s="3"/>
    </row>
    <row r="17" spans="1:11" s="4" customFormat="1" ht="19.899999999999999" customHeight="1" x14ac:dyDescent="0.2">
      <c r="A17" s="151"/>
      <c r="B17" s="151"/>
      <c r="C17" s="151"/>
      <c r="D17" s="160" t="s">
        <v>83</v>
      </c>
      <c r="E17" s="161"/>
      <c r="F17" s="163">
        <v>5</v>
      </c>
      <c r="G17" s="155"/>
      <c r="H17" s="155"/>
      <c r="I17" s="155"/>
      <c r="J17" s="155"/>
      <c r="K17" s="3"/>
    </row>
    <row r="18" spans="1:11" s="4" customFormat="1" ht="19.899999999999999" customHeight="1" x14ac:dyDescent="0.2">
      <c r="A18" s="151"/>
      <c r="B18" s="151"/>
      <c r="C18" s="151"/>
      <c r="D18" s="160" t="s">
        <v>85</v>
      </c>
      <c r="E18" s="161"/>
      <c r="F18" s="162" t="s">
        <v>118</v>
      </c>
      <c r="G18" s="155"/>
      <c r="H18" s="155"/>
      <c r="I18" s="155"/>
      <c r="J18" s="155"/>
      <c r="K18" s="3"/>
    </row>
    <row r="19" spans="1:11" s="4" customFormat="1" ht="19.899999999999999" customHeight="1" x14ac:dyDescent="0.2">
      <c r="A19" s="151"/>
      <c r="B19" s="151"/>
      <c r="C19" s="151"/>
      <c r="D19" s="160" t="s">
        <v>234</v>
      </c>
      <c r="E19" s="161"/>
      <c r="F19" s="164">
        <v>15000</v>
      </c>
      <c r="G19" s="155"/>
      <c r="H19" s="155"/>
      <c r="I19" s="155"/>
      <c r="J19" s="155"/>
      <c r="K19" s="3"/>
    </row>
    <row r="20" spans="1:11" s="4" customFormat="1" ht="19.899999999999999" customHeight="1" x14ac:dyDescent="0.2">
      <c r="A20" s="151"/>
      <c r="B20" s="151"/>
      <c r="C20" s="151"/>
      <c r="D20" s="165" t="s">
        <v>125</v>
      </c>
      <c r="E20" s="161"/>
      <c r="F20" s="166">
        <v>0.2</v>
      </c>
      <c r="G20" s="155"/>
      <c r="H20" s="155"/>
      <c r="I20" s="155"/>
      <c r="J20" s="155"/>
      <c r="K20" s="3"/>
    </row>
    <row r="21" spans="1:11" s="4" customFormat="1" ht="19.899999999999999" customHeight="1" thickBot="1" x14ac:dyDescent="0.25">
      <c r="A21" s="151"/>
      <c r="B21" s="151"/>
      <c r="C21" s="151"/>
      <c r="D21" s="167" t="s">
        <v>126</v>
      </c>
      <c r="E21" s="168"/>
      <c r="F21" s="169">
        <f>+F20*F19</f>
        <v>3000</v>
      </c>
      <c r="G21" s="155"/>
      <c r="H21" s="155"/>
      <c r="I21" s="155"/>
      <c r="J21" s="155"/>
      <c r="K21" s="3"/>
    </row>
    <row r="22" spans="1:11" s="4" customFormat="1" ht="10.5" customHeight="1" thickBot="1" x14ac:dyDescent="0.25">
      <c r="A22" s="151"/>
      <c r="B22" s="151"/>
      <c r="C22" s="151"/>
      <c r="D22" s="156"/>
      <c r="E22" s="153"/>
      <c r="F22" s="154"/>
      <c r="G22" s="155"/>
      <c r="H22" s="155"/>
      <c r="I22" s="155"/>
      <c r="J22" s="155"/>
      <c r="K22" s="3"/>
    </row>
    <row r="23" spans="1:11" s="4" customFormat="1" ht="19.899999999999999" customHeight="1" x14ac:dyDescent="0.2">
      <c r="A23" s="151">
        <v>19</v>
      </c>
      <c r="B23" s="151" t="s">
        <v>2</v>
      </c>
      <c r="C23" s="151"/>
      <c r="D23" s="157" t="s">
        <v>120</v>
      </c>
      <c r="E23" s="158"/>
      <c r="F23" s="159" t="s">
        <v>184</v>
      </c>
      <c r="G23" s="155"/>
      <c r="H23" s="155"/>
      <c r="I23" s="155"/>
      <c r="J23" s="155"/>
      <c r="K23" s="3"/>
    </row>
    <row r="24" spans="1:11" s="4" customFormat="1" ht="19.899999999999999" customHeight="1" x14ac:dyDescent="0.2">
      <c r="A24" s="151"/>
      <c r="B24" s="151"/>
      <c r="C24" s="151"/>
      <c r="D24" s="160" t="s">
        <v>24</v>
      </c>
      <c r="E24" s="161"/>
      <c r="F24" s="162" t="s">
        <v>183</v>
      </c>
      <c r="G24" s="155"/>
      <c r="H24" s="155"/>
      <c r="I24" s="155"/>
      <c r="J24" s="155"/>
      <c r="K24" s="3"/>
    </row>
    <row r="25" spans="1:11" s="4" customFormat="1" ht="19.899999999999999" customHeight="1" x14ac:dyDescent="0.2">
      <c r="A25" s="151"/>
      <c r="B25" s="151"/>
      <c r="C25" s="151"/>
      <c r="D25" s="160" t="s">
        <v>83</v>
      </c>
      <c r="E25" s="161"/>
      <c r="F25" s="163">
        <v>5</v>
      </c>
      <c r="G25" s="155"/>
      <c r="H25" s="155"/>
      <c r="I25" s="155"/>
      <c r="J25" s="155"/>
      <c r="K25" s="3"/>
    </row>
    <row r="26" spans="1:11" s="4" customFormat="1" ht="19.899999999999999" customHeight="1" x14ac:dyDescent="0.2">
      <c r="A26" s="151"/>
      <c r="B26" s="151"/>
      <c r="C26" s="151"/>
      <c r="D26" s="160" t="s">
        <v>85</v>
      </c>
      <c r="E26" s="161"/>
      <c r="F26" s="162" t="s">
        <v>185</v>
      </c>
      <c r="G26" s="155"/>
      <c r="H26" s="155"/>
      <c r="I26" s="155"/>
      <c r="J26" s="155"/>
      <c r="K26" s="3"/>
    </row>
    <row r="27" spans="1:11" s="4" customFormat="1" ht="19.899999999999999" customHeight="1" x14ac:dyDescent="0.2">
      <c r="A27" s="151"/>
      <c r="B27" s="151"/>
      <c r="C27" s="151"/>
      <c r="D27" s="160" t="s">
        <v>234</v>
      </c>
      <c r="E27" s="161"/>
      <c r="F27" s="164">
        <v>15000</v>
      </c>
      <c r="G27" s="155"/>
      <c r="H27" s="155"/>
      <c r="I27" s="155"/>
      <c r="J27" s="155"/>
      <c r="K27" s="3"/>
    </row>
    <row r="28" spans="1:11" s="4" customFormat="1" ht="19.899999999999999" customHeight="1" x14ac:dyDescent="0.2">
      <c r="A28" s="151"/>
      <c r="B28" s="151"/>
      <c r="C28" s="151"/>
      <c r="D28" s="165" t="s">
        <v>125</v>
      </c>
      <c r="E28" s="161"/>
      <c r="F28" s="166">
        <v>0.05</v>
      </c>
      <c r="G28" s="155" t="s">
        <v>186</v>
      </c>
      <c r="H28" s="155"/>
      <c r="I28" s="155"/>
      <c r="J28" s="155"/>
      <c r="K28" s="3"/>
    </row>
    <row r="29" spans="1:11" s="4" customFormat="1" ht="19.899999999999999" customHeight="1" thickBot="1" x14ac:dyDescent="0.25">
      <c r="A29" s="151"/>
      <c r="B29" s="151"/>
      <c r="C29" s="151"/>
      <c r="D29" s="167" t="s">
        <v>126</v>
      </c>
      <c r="E29" s="168"/>
      <c r="F29" s="169">
        <f>+F28*F27</f>
        <v>750</v>
      </c>
      <c r="G29" s="155"/>
      <c r="H29" s="155"/>
      <c r="I29" s="155"/>
      <c r="J29" s="155"/>
      <c r="K29" s="3"/>
    </row>
    <row r="30" spans="1:11" s="4" customFormat="1" ht="18" customHeight="1" x14ac:dyDescent="0.2">
      <c r="A30" s="151"/>
      <c r="B30" s="151"/>
      <c r="C30" s="151"/>
      <c r="D30" s="156"/>
      <c r="E30" s="153"/>
      <c r="F30" s="154"/>
      <c r="G30" s="155"/>
      <c r="H30" s="155"/>
      <c r="I30" s="155"/>
      <c r="J30" s="155"/>
      <c r="K30" s="3"/>
    </row>
    <row r="31" spans="1:11" s="4" customFormat="1" ht="18" customHeight="1" x14ac:dyDescent="0.2">
      <c r="A31" s="151"/>
      <c r="B31" s="151"/>
      <c r="C31" s="151"/>
      <c r="D31" s="152" t="s">
        <v>255</v>
      </c>
      <c r="E31" s="153"/>
      <c r="F31" s="441">
        <v>0.2</v>
      </c>
      <c r="G31" s="155"/>
      <c r="H31" s="155"/>
      <c r="I31" s="155"/>
      <c r="J31" s="155"/>
      <c r="K31" s="3"/>
    </row>
    <row r="32" spans="1:11" s="4" customFormat="1" ht="18" customHeight="1" x14ac:dyDescent="0.2">
      <c r="A32" s="151"/>
      <c r="B32" s="151"/>
      <c r="C32" s="151"/>
      <c r="D32" s="152" t="s">
        <v>256</v>
      </c>
      <c r="E32" s="153"/>
      <c r="F32" s="441">
        <v>0.4</v>
      </c>
      <c r="G32" s="155"/>
      <c r="H32" s="155"/>
      <c r="I32" s="155"/>
      <c r="J32" s="155"/>
      <c r="K32" s="3"/>
    </row>
    <row r="33" spans="1:11" s="4" customFormat="1" ht="18" customHeight="1" x14ac:dyDescent="0.2">
      <c r="A33" s="151"/>
      <c r="B33" s="151"/>
      <c r="C33" s="151"/>
      <c r="D33" s="152" t="s">
        <v>257</v>
      </c>
      <c r="E33" s="153"/>
      <c r="F33" s="441">
        <f>+F32/4</f>
        <v>0.1</v>
      </c>
      <c r="G33" s="155"/>
      <c r="H33" s="155"/>
      <c r="I33" s="155"/>
      <c r="J33" s="155"/>
      <c r="K33" s="3"/>
    </row>
    <row r="34" spans="1:11" s="4" customFormat="1" ht="18" customHeight="1" x14ac:dyDescent="0.2">
      <c r="A34" s="151"/>
      <c r="B34" s="151"/>
      <c r="C34" s="151"/>
      <c r="D34" s="152" t="s">
        <v>258</v>
      </c>
      <c r="E34" s="153"/>
      <c r="F34" s="441">
        <f>+F33*0.5</f>
        <v>0.05</v>
      </c>
      <c r="G34" s="155"/>
      <c r="H34" s="155"/>
      <c r="I34" s="155"/>
      <c r="J34" s="155"/>
      <c r="K34" s="3"/>
    </row>
    <row r="35" spans="1:11" s="4" customFormat="1" ht="18" customHeight="1" x14ac:dyDescent="0.2">
      <c r="A35" s="151"/>
      <c r="B35" s="151"/>
      <c r="C35" s="151"/>
      <c r="D35" s="156"/>
      <c r="E35" s="153"/>
      <c r="F35" s="154"/>
      <c r="G35" s="155"/>
      <c r="H35" s="155"/>
      <c r="I35" s="155"/>
      <c r="J35" s="155"/>
      <c r="K35" s="3"/>
    </row>
    <row r="36" spans="1:11" s="4" customFormat="1" ht="18" customHeight="1" x14ac:dyDescent="0.2">
      <c r="A36" s="151"/>
      <c r="B36" s="151"/>
      <c r="C36" s="151"/>
      <c r="D36" s="156"/>
      <c r="E36" s="153"/>
      <c r="F36" s="154"/>
      <c r="G36" s="155"/>
      <c r="H36" s="155"/>
      <c r="I36" s="155"/>
      <c r="J36" s="155"/>
      <c r="K36" s="3"/>
    </row>
    <row r="37" spans="1:11" s="4" customFormat="1" ht="19.899999999999999" customHeight="1" x14ac:dyDescent="0.2">
      <c r="A37" s="151">
        <v>20</v>
      </c>
      <c r="B37" s="151" t="s">
        <v>1</v>
      </c>
      <c r="C37" s="151"/>
      <c r="D37" s="156" t="s">
        <v>99</v>
      </c>
      <c r="E37" s="155"/>
      <c r="F37" s="153" t="s">
        <v>174</v>
      </c>
      <c r="G37" s="155"/>
      <c r="H37" s="155"/>
      <c r="I37" s="153" t="s">
        <v>175</v>
      </c>
      <c r="J37" s="153"/>
      <c r="K37" s="3"/>
    </row>
    <row r="38" spans="1:11" s="4" customFormat="1" ht="19.899999999999999" customHeight="1" thickBot="1" x14ac:dyDescent="0.25">
      <c r="A38" s="151"/>
      <c r="B38" s="151"/>
      <c r="C38" s="151"/>
      <c r="D38" s="156" t="s">
        <v>100</v>
      </c>
      <c r="E38" s="155"/>
      <c r="F38" s="153"/>
      <c r="G38" s="155"/>
      <c r="H38" s="155"/>
      <c r="I38" s="155"/>
      <c r="J38" s="155"/>
      <c r="K38" s="3"/>
    </row>
    <row r="39" spans="1:11" s="4" customFormat="1" ht="19.899999999999999" customHeight="1" x14ac:dyDescent="0.2">
      <c r="A39" s="155"/>
      <c r="B39" s="151"/>
      <c r="C39" s="151"/>
      <c r="D39" s="170"/>
      <c r="E39" s="171"/>
      <c r="F39" s="171"/>
      <c r="G39" s="172" t="s">
        <v>101</v>
      </c>
      <c r="H39" s="171" t="s">
        <v>102</v>
      </c>
      <c r="I39" s="171"/>
      <c r="J39" s="173"/>
      <c r="K39" s="3"/>
    </row>
    <row r="40" spans="1:11" s="4" customFormat="1" ht="19.899999999999999" customHeight="1" thickBot="1" x14ac:dyDescent="0.25">
      <c r="A40" s="151"/>
      <c r="B40" s="151"/>
      <c r="C40" s="151"/>
      <c r="D40" s="174" t="s">
        <v>24</v>
      </c>
      <c r="E40" s="175" t="s">
        <v>70</v>
      </c>
      <c r="F40" s="175" t="s">
        <v>71</v>
      </c>
      <c r="G40" s="176" t="s">
        <v>103</v>
      </c>
      <c r="H40" s="175">
        <v>179</v>
      </c>
      <c r="I40" s="175" t="s">
        <v>73</v>
      </c>
      <c r="J40" s="177" t="s">
        <v>101</v>
      </c>
      <c r="K40" s="3"/>
    </row>
    <row r="41" spans="1:11" s="4" customFormat="1" ht="19.899999999999999" customHeight="1" x14ac:dyDescent="0.2">
      <c r="A41" s="151"/>
      <c r="B41" s="151"/>
      <c r="C41" s="151"/>
      <c r="D41" s="178" t="s">
        <v>104</v>
      </c>
      <c r="E41" s="179">
        <v>18000</v>
      </c>
      <c r="F41" s="180">
        <v>5</v>
      </c>
      <c r="G41" s="181">
        <v>0.25</v>
      </c>
      <c r="H41" s="179">
        <v>0</v>
      </c>
      <c r="I41" s="179">
        <f>+E41-H41</f>
        <v>18000</v>
      </c>
      <c r="J41" s="182">
        <f>+I41*G41</f>
        <v>4500</v>
      </c>
      <c r="K41" s="3"/>
    </row>
    <row r="42" spans="1:11" s="4" customFormat="1" ht="19.899999999999999" customHeight="1" thickBot="1" x14ac:dyDescent="0.25">
      <c r="A42" s="151"/>
      <c r="B42" s="151"/>
      <c r="C42" s="151"/>
      <c r="D42" s="183" t="s">
        <v>105</v>
      </c>
      <c r="E42" s="184">
        <v>34000</v>
      </c>
      <c r="F42" s="185">
        <v>7</v>
      </c>
      <c r="G42" s="186">
        <v>3.5700000000000003E-2</v>
      </c>
      <c r="H42" s="187">
        <v>0</v>
      </c>
      <c r="I42" s="187">
        <f>+E42-H42</f>
        <v>34000</v>
      </c>
      <c r="J42" s="188">
        <f>+I42*G42</f>
        <v>1213.8000000000002</v>
      </c>
      <c r="K42" s="3"/>
    </row>
    <row r="43" spans="1:11" s="4" customFormat="1" ht="19.899999999999999" customHeight="1" thickBot="1" x14ac:dyDescent="0.25">
      <c r="A43" s="151"/>
      <c r="B43" s="151"/>
      <c r="C43" s="151"/>
      <c r="D43" s="183" t="s">
        <v>48</v>
      </c>
      <c r="E43" s="184">
        <f>SUM(E41:E42)</f>
        <v>52000</v>
      </c>
      <c r="F43" s="189"/>
      <c r="G43" s="189"/>
      <c r="H43" s="190">
        <f>SUM(H41:H42)</f>
        <v>0</v>
      </c>
      <c r="I43" s="190">
        <f>SUM(I41:I42)</f>
        <v>52000</v>
      </c>
      <c r="J43" s="191">
        <f>SUM(J41:J42)</f>
        <v>5713.8</v>
      </c>
      <c r="K43" s="3"/>
    </row>
    <row r="44" spans="1:11" s="4" customFormat="1" ht="19.899999999999999" customHeight="1" x14ac:dyDescent="0.2">
      <c r="A44" s="151"/>
      <c r="B44" s="151"/>
      <c r="C44" s="151"/>
      <c r="D44" s="183" t="s">
        <v>106</v>
      </c>
      <c r="E44" s="192"/>
      <c r="F44" s="189"/>
      <c r="G44" s="189"/>
      <c r="H44" s="179"/>
      <c r="I44" s="179"/>
      <c r="J44" s="182">
        <f>+H43</f>
        <v>0</v>
      </c>
      <c r="K44" s="3"/>
    </row>
    <row r="45" spans="1:11" s="4" customFormat="1" ht="19.899999999999999" customHeight="1" thickBot="1" x14ac:dyDescent="0.25">
      <c r="A45" s="151"/>
      <c r="B45" s="151"/>
      <c r="C45" s="151"/>
      <c r="D45" s="183" t="s">
        <v>107</v>
      </c>
      <c r="E45" s="184"/>
      <c r="F45" s="189"/>
      <c r="G45" s="189"/>
      <c r="H45" s="179"/>
      <c r="I45" s="179"/>
      <c r="J45" s="193">
        <v>0</v>
      </c>
      <c r="K45" s="3"/>
    </row>
    <row r="46" spans="1:11" s="4" customFormat="1" ht="19.899999999999999" customHeight="1" thickBot="1" x14ac:dyDescent="0.25">
      <c r="A46" s="151"/>
      <c r="B46" s="151"/>
      <c r="C46" s="151"/>
      <c r="D46" s="194" t="s">
        <v>108</v>
      </c>
      <c r="E46" s="195"/>
      <c r="F46" s="196"/>
      <c r="G46" s="196"/>
      <c r="H46" s="195"/>
      <c r="I46" s="195"/>
      <c r="J46" s="197">
        <f>SUM(J43:J44)</f>
        <v>5713.8</v>
      </c>
      <c r="K46" s="3"/>
    </row>
    <row r="47" spans="1:11" s="4" customFormat="1" ht="19.899999999999999" customHeight="1" x14ac:dyDescent="0.2">
      <c r="A47" s="151"/>
      <c r="B47" s="151"/>
      <c r="C47" s="151"/>
      <c r="D47" s="156" t="s">
        <v>109</v>
      </c>
      <c r="E47" s="153"/>
      <c r="F47" s="154"/>
      <c r="G47" s="155"/>
      <c r="H47" s="155"/>
      <c r="I47" s="155"/>
      <c r="J47" s="155"/>
      <c r="K47" s="3"/>
    </row>
    <row r="48" spans="1:11" s="4" customFormat="1" ht="19.899999999999999" customHeight="1" x14ac:dyDescent="0.2">
      <c r="A48" s="151"/>
      <c r="B48" s="151"/>
      <c r="C48" s="151"/>
      <c r="D48" s="156" t="s">
        <v>110</v>
      </c>
      <c r="E48" s="155"/>
      <c r="F48" s="155"/>
      <c r="G48" s="198"/>
      <c r="H48" s="198"/>
      <c r="I48" s="198"/>
      <c r="J48" s="155"/>
      <c r="K48" s="3"/>
    </row>
    <row r="49" spans="1:11" s="4" customFormat="1" ht="19.899999999999999" customHeight="1" thickBot="1" x14ac:dyDescent="0.25">
      <c r="A49" s="151"/>
      <c r="B49" s="151"/>
      <c r="C49" s="151"/>
      <c r="D49" s="156" t="s">
        <v>177</v>
      </c>
      <c r="E49" s="155"/>
      <c r="F49" s="155"/>
      <c r="G49" s="198"/>
      <c r="H49" s="198"/>
      <c r="I49" s="198"/>
      <c r="J49" s="155"/>
      <c r="K49" s="3"/>
    </row>
    <row r="50" spans="1:11" s="4" customFormat="1" ht="17.25" customHeight="1" x14ac:dyDescent="0.2">
      <c r="A50" s="151"/>
      <c r="B50" s="151"/>
      <c r="C50" s="151"/>
      <c r="D50" s="199" t="s">
        <v>111</v>
      </c>
      <c r="E50" s="200"/>
      <c r="F50" s="158"/>
      <c r="G50" s="201">
        <v>0.2</v>
      </c>
      <c r="H50" s="198"/>
      <c r="I50" s="198"/>
      <c r="J50" s="155"/>
      <c r="K50" s="3"/>
    </row>
    <row r="51" spans="1:11" s="4" customFormat="1" ht="17.25" customHeight="1" x14ac:dyDescent="0.2">
      <c r="A51" s="151"/>
      <c r="B51" s="151"/>
      <c r="C51" s="151"/>
      <c r="D51" s="202" t="s">
        <v>112</v>
      </c>
      <c r="E51" s="203"/>
      <c r="F51" s="161"/>
      <c r="G51" s="204">
        <f>+G50*2</f>
        <v>0.4</v>
      </c>
      <c r="H51" s="198"/>
      <c r="I51" s="198"/>
      <c r="J51" s="155"/>
      <c r="K51" s="3"/>
    </row>
    <row r="52" spans="1:11" s="4" customFormat="1" ht="17.25" customHeight="1" x14ac:dyDescent="0.2">
      <c r="A52" s="151"/>
      <c r="B52" s="151"/>
      <c r="C52" s="151"/>
      <c r="D52" s="202" t="s">
        <v>113</v>
      </c>
      <c r="E52" s="203"/>
      <c r="F52" s="161"/>
      <c r="G52" s="204"/>
      <c r="H52" s="198"/>
      <c r="I52" s="198"/>
      <c r="J52" s="155"/>
      <c r="K52" s="3"/>
    </row>
    <row r="53" spans="1:11" s="4" customFormat="1" ht="17.25" customHeight="1" x14ac:dyDescent="0.2">
      <c r="A53" s="151"/>
      <c r="B53" s="151"/>
      <c r="C53" s="151"/>
      <c r="D53" s="205" t="s">
        <v>114</v>
      </c>
      <c r="E53" s="203"/>
      <c r="F53" s="161"/>
      <c r="G53" s="206">
        <v>7.5</v>
      </c>
      <c r="H53" s="198"/>
      <c r="I53" s="198"/>
      <c r="J53" s="155"/>
      <c r="K53" s="3"/>
    </row>
    <row r="54" spans="1:11" s="4" customFormat="1" ht="17.25" customHeight="1" x14ac:dyDescent="0.2">
      <c r="A54" s="151"/>
      <c r="B54" s="151"/>
      <c r="C54" s="151"/>
      <c r="D54" s="205" t="s">
        <v>115</v>
      </c>
      <c r="E54" s="203"/>
      <c r="F54" s="161"/>
      <c r="G54" s="206">
        <v>12</v>
      </c>
      <c r="H54" s="198"/>
      <c r="I54" s="198"/>
      <c r="J54" s="155"/>
      <c r="K54" s="3"/>
    </row>
    <row r="55" spans="1:11" s="4" customFormat="1" ht="17.25" customHeight="1" x14ac:dyDescent="0.2">
      <c r="A55" s="151"/>
      <c r="B55" s="151"/>
      <c r="C55" s="151"/>
      <c r="D55" s="205" t="s">
        <v>116</v>
      </c>
      <c r="E55" s="203"/>
      <c r="F55" s="161"/>
      <c r="G55" s="207">
        <f>+G53/G54</f>
        <v>0.625</v>
      </c>
      <c r="H55" s="198"/>
      <c r="I55" s="198"/>
      <c r="J55" s="155"/>
      <c r="K55" s="3"/>
    </row>
    <row r="56" spans="1:11" s="4" customFormat="1" ht="17.25" customHeight="1" thickBot="1" x14ac:dyDescent="0.25">
      <c r="A56" s="151"/>
      <c r="B56" s="151"/>
      <c r="C56" s="151"/>
      <c r="D56" s="208" t="s">
        <v>117</v>
      </c>
      <c r="E56" s="209"/>
      <c r="F56" s="210"/>
      <c r="G56" s="211">
        <f>+G55*G51</f>
        <v>0.25</v>
      </c>
      <c r="H56" s="198"/>
      <c r="I56" s="198"/>
      <c r="J56" s="155"/>
      <c r="K56" s="3"/>
    </row>
    <row r="57" spans="1:11" s="4" customFormat="1" ht="5.25" customHeight="1" x14ac:dyDescent="0.2">
      <c r="A57" s="151"/>
      <c r="B57" s="151"/>
      <c r="C57" s="151"/>
      <c r="D57" s="156"/>
      <c r="E57" s="153"/>
      <c r="F57" s="154"/>
      <c r="G57" s="155"/>
      <c r="H57" s="155"/>
      <c r="I57" s="155"/>
      <c r="J57" s="155"/>
      <c r="K57" s="3"/>
    </row>
    <row r="58" spans="1:11" s="4" customFormat="1" ht="19.899999999999999" customHeight="1" thickBot="1" x14ac:dyDescent="0.25">
      <c r="A58" s="151"/>
      <c r="B58" s="151"/>
      <c r="C58" s="151"/>
      <c r="D58" s="212" t="s">
        <v>57</v>
      </c>
      <c r="E58" s="213">
        <v>2016</v>
      </c>
      <c r="F58" s="150"/>
      <c r="G58" s="150"/>
      <c r="H58" s="156" t="s">
        <v>188</v>
      </c>
      <c r="I58" s="155"/>
      <c r="J58" s="155"/>
      <c r="K58" s="3"/>
    </row>
    <row r="59" spans="1:11" s="4" customFormat="1" ht="19.899999999999999" customHeight="1" thickBot="1" x14ac:dyDescent="0.25">
      <c r="A59" s="151">
        <v>21</v>
      </c>
      <c r="B59" s="151" t="s">
        <v>0</v>
      </c>
      <c r="C59" s="231"/>
      <c r="D59" s="232" t="s">
        <v>261</v>
      </c>
      <c r="E59" s="232"/>
      <c r="F59" s="442"/>
      <c r="G59" s="442"/>
      <c r="H59" s="443" t="s">
        <v>59</v>
      </c>
      <c r="I59" s="444" t="s">
        <v>60</v>
      </c>
      <c r="J59" s="155"/>
      <c r="K59" s="3"/>
    </row>
    <row r="60" spans="1:11" s="4" customFormat="1" ht="19.899999999999999" customHeight="1" x14ac:dyDescent="0.2">
      <c r="A60" s="151"/>
      <c r="B60" s="151"/>
      <c r="C60" s="214">
        <v>1</v>
      </c>
      <c r="D60" s="215" t="s">
        <v>61</v>
      </c>
      <c r="E60" s="216"/>
      <c r="F60" s="216"/>
      <c r="G60" s="216"/>
      <c r="H60" s="217" t="s">
        <v>25</v>
      </c>
      <c r="I60" s="218"/>
      <c r="J60" s="155"/>
      <c r="K60" s="3"/>
    </row>
    <row r="61" spans="1:11" s="4" customFormat="1" ht="19.899999999999999" customHeight="1" x14ac:dyDescent="0.2">
      <c r="A61" s="151"/>
      <c r="B61" s="151"/>
      <c r="C61" s="214">
        <v>2</v>
      </c>
      <c r="D61" s="215" t="s">
        <v>62</v>
      </c>
      <c r="E61" s="216"/>
      <c r="F61" s="216"/>
      <c r="G61" s="216"/>
      <c r="H61" s="219">
        <v>2125000</v>
      </c>
      <c r="I61" s="220"/>
      <c r="J61" s="155"/>
      <c r="K61" s="3"/>
    </row>
    <row r="62" spans="1:11" s="4" customFormat="1" ht="19.899999999999999" customHeight="1" x14ac:dyDescent="0.2">
      <c r="A62" s="151"/>
      <c r="B62" s="151"/>
      <c r="C62" s="214">
        <v>3</v>
      </c>
      <c r="D62" s="215" t="s">
        <v>63</v>
      </c>
      <c r="E62" s="216"/>
      <c r="F62" s="216"/>
      <c r="G62" s="216"/>
      <c r="H62" s="221">
        <v>2010000</v>
      </c>
      <c r="I62" s="220"/>
      <c r="J62" s="155"/>
      <c r="K62" s="3"/>
    </row>
    <row r="63" spans="1:11" s="4" customFormat="1" ht="19.899999999999999" customHeight="1" x14ac:dyDescent="0.2">
      <c r="A63" s="151"/>
      <c r="B63" s="151"/>
      <c r="C63" s="214">
        <v>4</v>
      </c>
      <c r="D63" s="215" t="s">
        <v>236</v>
      </c>
      <c r="E63" s="216"/>
      <c r="F63" s="216"/>
      <c r="G63" s="216"/>
      <c r="H63" s="222">
        <f>MAX(0,(H61-H62))</f>
        <v>115000</v>
      </c>
      <c r="I63" s="220"/>
      <c r="J63" s="155"/>
      <c r="K63" s="3"/>
    </row>
    <row r="64" spans="1:11" s="4" customFormat="1" ht="19.899999999999999" customHeight="1" x14ac:dyDescent="0.2">
      <c r="A64" s="151"/>
      <c r="B64" s="151"/>
      <c r="C64" s="214">
        <v>5</v>
      </c>
      <c r="D64" s="215" t="s">
        <v>65</v>
      </c>
      <c r="E64" s="216"/>
      <c r="F64" s="216"/>
      <c r="G64" s="216"/>
      <c r="H64" s="223">
        <v>500000</v>
      </c>
      <c r="I64" s="220"/>
      <c r="J64" s="155"/>
      <c r="K64" s="3"/>
    </row>
    <row r="65" spans="1:11" s="4" customFormat="1" ht="19.899999999999999" customHeight="1" x14ac:dyDescent="0.2">
      <c r="A65" s="151"/>
      <c r="B65" s="151"/>
      <c r="C65" s="214">
        <v>6</v>
      </c>
      <c r="D65" s="215" t="s">
        <v>260</v>
      </c>
      <c r="E65" s="216"/>
      <c r="F65" s="216"/>
      <c r="G65" s="216"/>
      <c r="H65" s="224">
        <f>+MAX(0,(H64-H63))</f>
        <v>385000</v>
      </c>
      <c r="I65" s="220"/>
      <c r="J65" s="155"/>
      <c r="K65" s="3"/>
    </row>
    <row r="66" spans="1:11" s="4" customFormat="1" ht="19.899999999999999" customHeight="1" x14ac:dyDescent="0.2">
      <c r="A66" s="151"/>
      <c r="B66" s="151"/>
      <c r="C66" s="214">
        <v>7</v>
      </c>
      <c r="D66" s="215" t="s">
        <v>66</v>
      </c>
      <c r="E66" s="216"/>
      <c r="F66" s="216"/>
      <c r="G66" s="216"/>
      <c r="H66" s="225">
        <f>+H61</f>
        <v>2125000</v>
      </c>
      <c r="I66" s="220"/>
      <c r="J66" s="155"/>
      <c r="K66" s="3"/>
    </row>
    <row r="67" spans="1:11" s="4" customFormat="1" ht="19.899999999999999" customHeight="1" thickBot="1" x14ac:dyDescent="0.25">
      <c r="A67" s="151"/>
      <c r="B67" s="151"/>
      <c r="C67" s="226">
        <v>8</v>
      </c>
      <c r="D67" s="227" t="s">
        <v>67</v>
      </c>
      <c r="E67" s="228"/>
      <c r="F67" s="228"/>
      <c r="G67" s="228"/>
      <c r="H67" s="229">
        <f>MIN(H65,H66)</f>
        <v>385000</v>
      </c>
      <c r="I67" s="230">
        <f>+H67</f>
        <v>385000</v>
      </c>
      <c r="J67" s="155"/>
      <c r="K67" s="3"/>
    </row>
    <row r="68" spans="1:11" s="4" customFormat="1" ht="19.899999999999999" customHeight="1" thickBot="1" x14ac:dyDescent="0.25">
      <c r="A68" s="151"/>
      <c r="B68" s="151"/>
      <c r="C68" s="231"/>
      <c r="D68" s="232" t="s">
        <v>68</v>
      </c>
      <c r="E68" s="233"/>
      <c r="F68" s="233"/>
      <c r="G68" s="233"/>
      <c r="H68" s="234">
        <f>+H66-H67</f>
        <v>1740000</v>
      </c>
      <c r="I68" s="358"/>
      <c r="J68" s="155"/>
      <c r="K68" s="3"/>
    </row>
    <row r="69" spans="1:11" s="4" customFormat="1" ht="10.5" customHeight="1" x14ac:dyDescent="0.2">
      <c r="A69" s="151"/>
      <c r="B69" s="151"/>
      <c r="C69" s="235"/>
      <c r="D69" s="150"/>
      <c r="E69" s="216"/>
      <c r="F69" s="216"/>
      <c r="G69" s="219"/>
      <c r="H69" s="219"/>
      <c r="I69" s="219"/>
      <c r="J69" s="219"/>
      <c r="K69" s="3"/>
    </row>
    <row r="70" spans="1:11" s="4" customFormat="1" ht="19.899999999999999" customHeight="1" x14ac:dyDescent="0.2">
      <c r="A70" s="151">
        <v>22</v>
      </c>
      <c r="B70" s="151" t="s">
        <v>2</v>
      </c>
      <c r="C70" s="152" t="s">
        <v>69</v>
      </c>
      <c r="D70" s="150"/>
      <c r="E70" s="153"/>
      <c r="F70" s="154"/>
      <c r="G70" s="155"/>
      <c r="H70" s="155"/>
      <c r="I70" s="155"/>
      <c r="J70" s="155"/>
      <c r="K70" s="3"/>
    </row>
    <row r="71" spans="1:11" ht="6" customHeight="1" x14ac:dyDescent="0.25"/>
    <row r="72" spans="1:11" s="4" customFormat="1" ht="19.899999999999999" customHeight="1" thickBot="1" x14ac:dyDescent="0.25">
      <c r="A72" s="151">
        <v>23</v>
      </c>
      <c r="B72" s="151" t="s">
        <v>2</v>
      </c>
      <c r="C72" s="151"/>
      <c r="D72" s="155" t="s">
        <v>259</v>
      </c>
      <c r="E72" s="155"/>
      <c r="F72" s="155"/>
      <c r="G72" s="155"/>
      <c r="H72" s="155"/>
      <c r="I72" s="155"/>
      <c r="J72" s="155"/>
      <c r="K72" s="3"/>
    </row>
    <row r="73" spans="1:11" s="4" customFormat="1" ht="19.899999999999999" customHeight="1" thickBot="1" x14ac:dyDescent="0.35">
      <c r="A73" s="155"/>
      <c r="B73" s="155"/>
      <c r="C73" s="155"/>
      <c r="D73" s="236" t="s">
        <v>24</v>
      </c>
      <c r="E73" s="237" t="s">
        <v>70</v>
      </c>
      <c r="F73" s="237" t="s">
        <v>71</v>
      </c>
      <c r="G73" s="238" t="s">
        <v>72</v>
      </c>
      <c r="H73" s="237" t="s">
        <v>58</v>
      </c>
      <c r="I73" s="239" t="s">
        <v>73</v>
      </c>
      <c r="J73" s="240" t="s">
        <v>74</v>
      </c>
      <c r="K73" s="3"/>
    </row>
    <row r="74" spans="1:11" s="4" customFormat="1" ht="19.899999999999999" customHeight="1" x14ac:dyDescent="0.3">
      <c r="A74" s="151"/>
      <c r="B74" s="151"/>
      <c r="C74" s="151"/>
      <c r="D74" s="241" t="s">
        <v>75</v>
      </c>
      <c r="E74" s="242">
        <v>300000</v>
      </c>
      <c r="F74" s="243">
        <v>5</v>
      </c>
      <c r="G74" s="244"/>
      <c r="H74" s="242">
        <v>100000</v>
      </c>
      <c r="I74" s="245">
        <f>+E74-H74</f>
        <v>200000</v>
      </c>
      <c r="J74" s="246"/>
      <c r="K74" s="3"/>
    </row>
    <row r="75" spans="1:11" s="4" customFormat="1" ht="19.899999999999999" customHeight="1" thickBot="1" x14ac:dyDescent="0.35">
      <c r="A75" s="151"/>
      <c r="B75" s="151"/>
      <c r="C75" s="151"/>
      <c r="D75" s="247" t="s">
        <v>76</v>
      </c>
      <c r="E75" s="248">
        <v>400000</v>
      </c>
      <c r="F75" s="249">
        <v>7</v>
      </c>
      <c r="G75" s="150"/>
      <c r="H75" s="250">
        <v>400000</v>
      </c>
      <c r="I75" s="251">
        <f>+E75-H75</f>
        <v>0</v>
      </c>
      <c r="J75" s="252"/>
      <c r="K75" s="3"/>
    </row>
    <row r="76" spans="1:11" s="4" customFormat="1" ht="19.899999999999999" customHeight="1" thickBot="1" x14ac:dyDescent="0.35">
      <c r="A76" s="151"/>
      <c r="B76" s="151"/>
      <c r="C76" s="151"/>
      <c r="D76" s="253" t="s">
        <v>77</v>
      </c>
      <c r="E76" s="248"/>
      <c r="F76" s="249"/>
      <c r="G76" s="254"/>
      <c r="H76" s="255">
        <f>SUM(H74:H75)</f>
        <v>500000</v>
      </c>
      <c r="I76" s="256"/>
      <c r="J76" s="257">
        <f>+H76</f>
        <v>500000</v>
      </c>
      <c r="K76" s="3"/>
    </row>
    <row r="77" spans="1:11" s="4" customFormat="1" ht="19.899999999999999" customHeight="1" x14ac:dyDescent="0.3">
      <c r="A77" s="151"/>
      <c r="B77" s="151"/>
      <c r="C77" s="151"/>
      <c r="D77" s="247" t="s">
        <v>231</v>
      </c>
      <c r="E77" s="248"/>
      <c r="F77" s="249"/>
      <c r="G77" s="254"/>
      <c r="H77" s="248"/>
      <c r="I77" s="258">
        <f>SUM(I74:I75)</f>
        <v>200000</v>
      </c>
      <c r="J77" s="259"/>
      <c r="K77" s="3"/>
    </row>
    <row r="78" spans="1:11" s="4" customFormat="1" ht="19.899999999999999" customHeight="1" x14ac:dyDescent="0.3">
      <c r="A78" s="151"/>
      <c r="B78" s="151"/>
      <c r="C78" s="151"/>
      <c r="D78" s="260" t="s">
        <v>237</v>
      </c>
      <c r="E78" s="248"/>
      <c r="F78" s="249"/>
      <c r="G78" s="254"/>
      <c r="H78" s="248"/>
      <c r="I78" s="251">
        <f>+I77</f>
        <v>200000</v>
      </c>
      <c r="J78" s="259"/>
      <c r="K78" s="3"/>
    </row>
    <row r="79" spans="1:11" s="4" customFormat="1" ht="19.899999999999999" customHeight="1" x14ac:dyDescent="0.3">
      <c r="A79" s="151"/>
      <c r="B79" s="151"/>
      <c r="C79" s="151"/>
      <c r="D79" s="260" t="s">
        <v>238</v>
      </c>
      <c r="E79" s="248"/>
      <c r="F79" s="249"/>
      <c r="G79" s="254"/>
      <c r="H79" s="248"/>
      <c r="I79" s="251">
        <f>+I75</f>
        <v>0</v>
      </c>
      <c r="J79" s="259"/>
      <c r="K79" s="126"/>
    </row>
    <row r="80" spans="1:11" s="4" customFormat="1" ht="19.899999999999999" customHeight="1" x14ac:dyDescent="0.3">
      <c r="A80" s="151"/>
      <c r="B80" s="151"/>
      <c r="C80" s="151"/>
      <c r="D80" s="253" t="s">
        <v>78</v>
      </c>
      <c r="E80" s="248"/>
      <c r="F80" s="249"/>
      <c r="G80" s="254"/>
      <c r="H80" s="248"/>
      <c r="I80" s="251"/>
      <c r="J80" s="259"/>
      <c r="K80" s="3"/>
    </row>
    <row r="81" spans="1:11" s="4" customFormat="1" ht="19.899999999999999" customHeight="1" x14ac:dyDescent="0.3">
      <c r="A81" s="151"/>
      <c r="B81" s="151"/>
      <c r="C81" s="151"/>
      <c r="D81" s="261" t="s">
        <v>227</v>
      </c>
      <c r="E81" s="248"/>
      <c r="F81" s="262"/>
      <c r="G81" s="263">
        <v>0.2</v>
      </c>
      <c r="H81" s="248"/>
      <c r="I81" s="251"/>
      <c r="J81" s="257">
        <f>+G81*I78</f>
        <v>40000</v>
      </c>
      <c r="K81" s="3"/>
    </row>
    <row r="82" spans="1:11" s="4" customFormat="1" ht="19.899999999999999" customHeight="1" x14ac:dyDescent="0.3">
      <c r="A82" s="151"/>
      <c r="B82" s="151"/>
      <c r="C82" s="151"/>
      <c r="D82" s="261" t="s">
        <v>228</v>
      </c>
      <c r="E82" s="248"/>
      <c r="F82" s="262"/>
      <c r="G82" s="264">
        <v>0.1429</v>
      </c>
      <c r="H82" s="248"/>
      <c r="I82" s="251"/>
      <c r="J82" s="257">
        <f>+G82*I79</f>
        <v>0</v>
      </c>
      <c r="K82" s="3"/>
    </row>
    <row r="83" spans="1:11" s="4" customFormat="1" ht="19.899999999999999" customHeight="1" thickBot="1" x14ac:dyDescent="0.35">
      <c r="A83" s="151"/>
      <c r="B83" s="151"/>
      <c r="C83" s="151"/>
      <c r="D83" s="265" t="s">
        <v>79</v>
      </c>
      <c r="E83" s="266"/>
      <c r="F83" s="267"/>
      <c r="G83" s="267"/>
      <c r="H83" s="266"/>
      <c r="I83" s="268"/>
      <c r="J83" s="269">
        <f>SUM(J76:J82)</f>
        <v>540000</v>
      </c>
      <c r="K83" s="3"/>
    </row>
    <row r="84" spans="1:11" s="4" customFormat="1" ht="19.899999999999999" customHeight="1" x14ac:dyDescent="0.3">
      <c r="A84" s="151"/>
      <c r="B84" s="151"/>
      <c r="C84" s="151"/>
      <c r="D84" s="270" t="s">
        <v>229</v>
      </c>
      <c r="E84" s="271"/>
      <c r="F84" s="270"/>
      <c r="G84" s="270"/>
      <c r="H84" s="271"/>
      <c r="I84" s="271"/>
      <c r="J84" s="271"/>
      <c r="K84" s="3"/>
    </row>
    <row r="85" spans="1:11" s="4" customFormat="1" ht="19.899999999999999" customHeight="1" x14ac:dyDescent="0.3">
      <c r="A85" s="151"/>
      <c r="B85" s="151"/>
      <c r="C85" s="151"/>
      <c r="D85" s="270" t="s">
        <v>239</v>
      </c>
      <c r="E85" s="271"/>
      <c r="F85" s="270"/>
      <c r="G85" s="270"/>
      <c r="H85" s="271"/>
      <c r="I85" s="271"/>
      <c r="J85" s="271"/>
      <c r="K85" s="3"/>
    </row>
    <row r="86" spans="1:11" s="4" customFormat="1" ht="7.5" customHeight="1" x14ac:dyDescent="0.3">
      <c r="A86" s="151"/>
      <c r="B86" s="151"/>
      <c r="C86" s="151"/>
      <c r="D86" s="272"/>
      <c r="E86" s="271"/>
      <c r="F86" s="270"/>
      <c r="G86" s="270"/>
      <c r="H86" s="271"/>
      <c r="I86" s="271"/>
      <c r="J86" s="271"/>
      <c r="K86" s="3"/>
    </row>
    <row r="87" spans="1:11" s="4" customFormat="1" ht="19.899999999999999" customHeight="1" x14ac:dyDescent="0.2">
      <c r="A87" s="151">
        <v>24</v>
      </c>
      <c r="B87" s="151" t="s">
        <v>8</v>
      </c>
      <c r="C87" s="151"/>
      <c r="D87" s="155" t="s">
        <v>240</v>
      </c>
      <c r="E87" s="155" t="s">
        <v>98</v>
      </c>
      <c r="F87" s="155"/>
      <c r="G87" s="155"/>
      <c r="H87" s="155"/>
      <c r="I87" s="155"/>
      <c r="J87" s="155"/>
      <c r="K87" s="3"/>
    </row>
    <row r="88" spans="1:11" s="4" customFormat="1" ht="19.899999999999999" customHeight="1" x14ac:dyDescent="0.3">
      <c r="A88" s="151">
        <v>25</v>
      </c>
      <c r="B88" s="151" t="s">
        <v>8</v>
      </c>
      <c r="C88" s="151"/>
      <c r="D88" s="155" t="s">
        <v>240</v>
      </c>
      <c r="E88" s="271"/>
      <c r="F88" s="270"/>
      <c r="G88" s="270"/>
      <c r="H88" s="271"/>
      <c r="I88" s="271"/>
      <c r="J88" s="271"/>
      <c r="K88" s="3"/>
    </row>
    <row r="89" spans="1:11" s="4" customFormat="1" ht="19.899999999999999" customHeight="1" thickBot="1" x14ac:dyDescent="0.35">
      <c r="A89" s="151"/>
      <c r="B89" s="151"/>
      <c r="C89" s="151"/>
      <c r="D89" s="270"/>
      <c r="E89" s="271"/>
      <c r="F89" s="270"/>
      <c r="G89" s="270"/>
      <c r="H89" s="271"/>
      <c r="I89" s="271"/>
      <c r="J89" s="271"/>
      <c r="K89" s="3"/>
    </row>
    <row r="90" spans="1:11" s="4" customFormat="1" ht="19.899999999999999" customHeight="1" x14ac:dyDescent="0.2">
      <c r="A90" s="151">
        <v>26</v>
      </c>
      <c r="B90" s="151" t="s">
        <v>8</v>
      </c>
      <c r="C90" s="151"/>
      <c r="D90" s="273" t="s">
        <v>80</v>
      </c>
      <c r="E90" s="200"/>
      <c r="F90" s="274" t="s">
        <v>81</v>
      </c>
      <c r="G90" s="275"/>
      <c r="H90" s="155"/>
      <c r="I90" s="155"/>
      <c r="J90" s="155"/>
      <c r="K90" s="3"/>
    </row>
    <row r="91" spans="1:11" s="4" customFormat="1" ht="19.899999999999999" customHeight="1" x14ac:dyDescent="0.2">
      <c r="A91" s="151"/>
      <c r="B91" s="151"/>
      <c r="C91" s="151"/>
      <c r="D91" s="165" t="s">
        <v>24</v>
      </c>
      <c r="E91" s="203"/>
      <c r="F91" s="276" t="s">
        <v>7</v>
      </c>
      <c r="G91" s="277"/>
      <c r="H91" s="155"/>
      <c r="I91" s="155"/>
      <c r="J91" s="155"/>
      <c r="K91" s="3"/>
    </row>
    <row r="92" spans="1:11" s="4" customFormat="1" ht="19.899999999999999" customHeight="1" x14ac:dyDescent="0.2">
      <c r="A92" s="151"/>
      <c r="B92" s="151"/>
      <c r="C92" s="151"/>
      <c r="D92" s="165" t="s">
        <v>61</v>
      </c>
      <c r="E92" s="203"/>
      <c r="F92" s="276" t="s">
        <v>82</v>
      </c>
      <c r="G92" s="277"/>
      <c r="H92" s="155"/>
      <c r="I92" s="155"/>
      <c r="J92" s="155"/>
      <c r="K92" s="3"/>
    </row>
    <row r="93" spans="1:11" s="4" customFormat="1" ht="19.899999999999999" customHeight="1" x14ac:dyDescent="0.2">
      <c r="A93" s="151"/>
      <c r="B93" s="151"/>
      <c r="C93" s="151"/>
      <c r="D93" s="165" t="s">
        <v>83</v>
      </c>
      <c r="E93" s="203"/>
      <c r="F93" s="278">
        <v>39</v>
      </c>
      <c r="G93" s="277"/>
      <c r="H93" s="155"/>
      <c r="I93" s="430" t="s">
        <v>84</v>
      </c>
      <c r="J93" s="431"/>
      <c r="K93" s="3"/>
    </row>
    <row r="94" spans="1:11" s="4" customFormat="1" ht="19.899999999999999" customHeight="1" x14ac:dyDescent="0.2">
      <c r="A94" s="151"/>
      <c r="B94" s="151"/>
      <c r="C94" s="151"/>
      <c r="D94" s="165" t="s">
        <v>85</v>
      </c>
      <c r="E94" s="203"/>
      <c r="F94" s="276" t="s">
        <v>86</v>
      </c>
      <c r="G94" s="277"/>
      <c r="H94" s="155"/>
      <c r="I94" s="359">
        <v>100000</v>
      </c>
      <c r="J94" s="155" t="s">
        <v>70</v>
      </c>
      <c r="K94" s="3"/>
    </row>
    <row r="95" spans="1:11" s="4" customFormat="1" ht="19.899999999999999" customHeight="1" x14ac:dyDescent="0.2">
      <c r="A95" s="151"/>
      <c r="B95" s="151"/>
      <c r="C95" s="151"/>
      <c r="D95" s="160" t="s">
        <v>234</v>
      </c>
      <c r="E95" s="203"/>
      <c r="F95" s="279">
        <v>170000</v>
      </c>
      <c r="G95" s="277"/>
      <c r="H95" s="155"/>
      <c r="I95" s="150">
        <v>39</v>
      </c>
      <c r="J95" s="155" t="s">
        <v>233</v>
      </c>
      <c r="K95" s="3"/>
    </row>
    <row r="96" spans="1:11" s="4" customFormat="1" ht="19.899999999999999" customHeight="1" x14ac:dyDescent="0.2">
      <c r="A96" s="151"/>
      <c r="B96" s="151"/>
      <c r="C96" s="151"/>
      <c r="D96" s="165" t="s">
        <v>87</v>
      </c>
      <c r="E96" s="203"/>
      <c r="F96" s="279">
        <v>-20000</v>
      </c>
      <c r="G96" s="277"/>
      <c r="H96" s="432" t="s">
        <v>244</v>
      </c>
      <c r="I96" s="150">
        <f>+I94/I95</f>
        <v>2564.102564102564</v>
      </c>
      <c r="J96" s="150">
        <f>+I96/I94</f>
        <v>2.564102564102564E-2</v>
      </c>
      <c r="K96" s="3"/>
    </row>
    <row r="97" spans="1:11" s="4" customFormat="1" ht="19.899999999999999" customHeight="1" x14ac:dyDescent="0.2">
      <c r="A97" s="151"/>
      <c r="B97" s="151"/>
      <c r="C97" s="151"/>
      <c r="D97" s="165" t="s">
        <v>88</v>
      </c>
      <c r="E97" s="203"/>
      <c r="F97" s="279">
        <f>SUM(F95:F96)</f>
        <v>150000</v>
      </c>
      <c r="G97" s="277"/>
      <c r="H97" s="360"/>
      <c r="I97" s="150">
        <v>4.5</v>
      </c>
      <c r="J97" s="150" t="s">
        <v>242</v>
      </c>
      <c r="K97" s="3"/>
    </row>
    <row r="98" spans="1:11" s="4" customFormat="1" ht="19.899999999999999" customHeight="1" x14ac:dyDescent="0.2">
      <c r="A98" s="151"/>
      <c r="B98" s="151"/>
      <c r="C98" s="151"/>
      <c r="D98" s="165" t="s">
        <v>89</v>
      </c>
      <c r="E98" s="203"/>
      <c r="F98" s="280">
        <v>2.564E-2</v>
      </c>
      <c r="G98" s="281" t="s">
        <v>241</v>
      </c>
      <c r="H98" s="360"/>
      <c r="I98" s="150">
        <v>12</v>
      </c>
      <c r="J98" s="150" t="s">
        <v>242</v>
      </c>
      <c r="K98" s="3"/>
    </row>
    <row r="99" spans="1:11" s="4" customFormat="1" ht="19.899999999999999" customHeight="1" thickBot="1" x14ac:dyDescent="0.25">
      <c r="A99" s="151"/>
      <c r="B99" s="151"/>
      <c r="C99" s="151"/>
      <c r="D99" s="282" t="s">
        <v>90</v>
      </c>
      <c r="E99" s="209"/>
      <c r="F99" s="283">
        <f>+F98*F97</f>
        <v>3846</v>
      </c>
      <c r="G99" s="284" t="s">
        <v>91</v>
      </c>
      <c r="H99" s="360"/>
      <c r="I99" s="150">
        <f>+I97/I98</f>
        <v>0.375</v>
      </c>
      <c r="J99" s="150" t="s">
        <v>243</v>
      </c>
      <c r="K99" s="3"/>
    </row>
    <row r="100" spans="1:11" s="4" customFormat="1" ht="19.899999999999999" customHeight="1" thickBot="1" x14ac:dyDescent="0.25">
      <c r="A100" s="151"/>
      <c r="B100" s="151"/>
      <c r="C100" s="151"/>
      <c r="D100" s="285"/>
      <c r="E100" s="216"/>
      <c r="F100" s="155"/>
      <c r="G100" s="155"/>
      <c r="H100" s="432" t="s">
        <v>232</v>
      </c>
      <c r="I100" s="150">
        <f>+I99*I96</f>
        <v>961.53846153846143</v>
      </c>
      <c r="J100" s="150" t="s">
        <v>86</v>
      </c>
      <c r="K100" s="3"/>
    </row>
    <row r="101" spans="1:11" s="4" customFormat="1" ht="19.899999999999999" customHeight="1" x14ac:dyDescent="0.2">
      <c r="A101" s="151">
        <v>27</v>
      </c>
      <c r="B101" s="155" t="s">
        <v>1</v>
      </c>
      <c r="C101" s="155"/>
      <c r="D101" s="157" t="s">
        <v>80</v>
      </c>
      <c r="E101" s="200"/>
      <c r="F101" s="286"/>
      <c r="G101" s="159">
        <v>38073</v>
      </c>
      <c r="H101" s="155"/>
      <c r="I101" s="155"/>
      <c r="J101" s="155"/>
      <c r="K101" s="3"/>
    </row>
    <row r="102" spans="1:11" s="4" customFormat="1" ht="19.899999999999999" customHeight="1" x14ac:dyDescent="0.2">
      <c r="A102" s="151"/>
      <c r="B102" s="155"/>
      <c r="C102" s="155"/>
      <c r="D102" s="165" t="s">
        <v>24</v>
      </c>
      <c r="E102" s="203"/>
      <c r="F102" s="287"/>
      <c r="G102" s="162" t="s">
        <v>7</v>
      </c>
      <c r="H102" s="155"/>
      <c r="I102" s="155"/>
      <c r="J102" s="155"/>
      <c r="K102" s="3"/>
    </row>
    <row r="103" spans="1:11" s="4" customFormat="1" ht="19.899999999999999" customHeight="1" x14ac:dyDescent="0.2">
      <c r="A103" s="151"/>
      <c r="B103" s="155"/>
      <c r="C103" s="155"/>
      <c r="D103" s="165" t="s">
        <v>61</v>
      </c>
      <c r="E103" s="203"/>
      <c r="F103" s="287"/>
      <c r="G103" s="162" t="s">
        <v>92</v>
      </c>
      <c r="H103" s="155"/>
      <c r="I103" s="155"/>
      <c r="J103" s="155"/>
      <c r="K103" s="3"/>
    </row>
    <row r="104" spans="1:11" s="4" customFormat="1" ht="19.899999999999999" customHeight="1" x14ac:dyDescent="0.2">
      <c r="A104" s="151"/>
      <c r="B104" s="155"/>
      <c r="C104" s="155"/>
      <c r="D104" s="165" t="s">
        <v>83</v>
      </c>
      <c r="E104" s="203"/>
      <c r="F104" s="287"/>
      <c r="G104" s="163">
        <v>27.5</v>
      </c>
      <c r="H104" s="155"/>
      <c r="I104" s="155"/>
      <c r="J104" s="155"/>
      <c r="K104" s="3"/>
    </row>
    <row r="105" spans="1:11" s="4" customFormat="1" ht="19.899999999999999" customHeight="1" x14ac:dyDescent="0.2">
      <c r="A105" s="151"/>
      <c r="B105" s="155"/>
      <c r="C105" s="155"/>
      <c r="D105" s="435" t="s">
        <v>93</v>
      </c>
      <c r="E105" s="436"/>
      <c r="F105" s="437"/>
      <c r="G105" s="438">
        <v>42311</v>
      </c>
      <c r="H105" s="155"/>
      <c r="I105" s="155"/>
      <c r="J105" s="155"/>
      <c r="K105" s="3"/>
    </row>
    <row r="106" spans="1:11" s="4" customFormat="1" ht="19.899999999999999" customHeight="1" x14ac:dyDescent="0.2">
      <c r="A106" s="151"/>
      <c r="B106" s="155"/>
      <c r="C106" s="155"/>
      <c r="D106" s="165" t="s">
        <v>85</v>
      </c>
      <c r="E106" s="203"/>
      <c r="F106" s="287"/>
      <c r="G106" s="162" t="s">
        <v>86</v>
      </c>
      <c r="H106" s="155"/>
      <c r="I106" s="155"/>
      <c r="J106" s="155"/>
      <c r="K106" s="3"/>
    </row>
    <row r="107" spans="1:11" s="4" customFormat="1" ht="19.899999999999999" customHeight="1" x14ac:dyDescent="0.2">
      <c r="A107" s="151"/>
      <c r="B107" s="155"/>
      <c r="C107" s="155"/>
      <c r="D107" s="160" t="s">
        <v>234</v>
      </c>
      <c r="E107" s="203"/>
      <c r="F107" s="287"/>
      <c r="G107" s="288">
        <v>2000000</v>
      </c>
      <c r="H107" s="155"/>
      <c r="I107" s="155"/>
      <c r="J107" s="155"/>
      <c r="K107" s="3"/>
    </row>
    <row r="108" spans="1:11" s="4" customFormat="1" ht="19.899999999999999" customHeight="1" x14ac:dyDescent="0.2">
      <c r="A108" s="151"/>
      <c r="B108" s="155"/>
      <c r="C108" s="155"/>
      <c r="D108" s="165" t="s">
        <v>94</v>
      </c>
      <c r="E108" s="203"/>
      <c r="F108" s="287"/>
      <c r="G108" s="289">
        <v>3.6360000000000003E-2</v>
      </c>
      <c r="H108" s="434">
        <v>3.6360000000000003E-2</v>
      </c>
      <c r="I108" s="290" t="s">
        <v>173</v>
      </c>
      <c r="J108" s="155"/>
      <c r="K108" s="3"/>
    </row>
    <row r="109" spans="1:11" s="4" customFormat="1" ht="19.899999999999999" customHeight="1" x14ac:dyDescent="0.2">
      <c r="A109" s="151"/>
      <c r="B109" s="155"/>
      <c r="C109" s="155"/>
      <c r="D109" s="160" t="s">
        <v>95</v>
      </c>
      <c r="E109" s="203"/>
      <c r="F109" s="287"/>
      <c r="G109" s="291">
        <f>+G108*G107</f>
        <v>72720</v>
      </c>
      <c r="H109" s="155"/>
      <c r="I109" s="155"/>
      <c r="J109" s="155"/>
      <c r="K109" s="3"/>
    </row>
    <row r="110" spans="1:11" s="4" customFormat="1" ht="19.899999999999999" customHeight="1" x14ac:dyDescent="0.2">
      <c r="A110" s="151"/>
      <c r="B110" s="155"/>
      <c r="C110" s="155"/>
      <c r="D110" s="202" t="s">
        <v>96</v>
      </c>
      <c r="E110" s="292"/>
      <c r="F110" s="287"/>
      <c r="G110" s="166">
        <f>10.5/12</f>
        <v>0.875</v>
      </c>
      <c r="H110" s="433">
        <v>0.875</v>
      </c>
      <c r="I110" s="155"/>
      <c r="J110" s="155"/>
      <c r="K110" s="3"/>
    </row>
    <row r="111" spans="1:11" s="4" customFormat="1" ht="19.899999999999999" customHeight="1" thickBot="1" x14ac:dyDescent="0.25">
      <c r="A111" s="151"/>
      <c r="B111" s="155"/>
      <c r="C111" s="155"/>
      <c r="D111" s="293" t="s">
        <v>97</v>
      </c>
      <c r="E111" s="294"/>
      <c r="F111" s="295"/>
      <c r="G111" s="296">
        <f>+G110*G109</f>
        <v>63630</v>
      </c>
      <c r="H111" s="434">
        <f>+H110*H108</f>
        <v>3.1815000000000003E-2</v>
      </c>
      <c r="I111" s="150" t="s">
        <v>245</v>
      </c>
      <c r="J111" s="155"/>
      <c r="K111" s="3"/>
    </row>
    <row r="112" spans="1:11" ht="3" customHeight="1" x14ac:dyDescent="0.25"/>
    <row r="113" spans="1:11" s="4" customFormat="1" ht="5.25" customHeight="1" thickBot="1" x14ac:dyDescent="0.25">
      <c r="A113" s="151"/>
      <c r="B113" s="155"/>
      <c r="C113" s="155"/>
      <c r="D113" s="285"/>
      <c r="E113" s="155"/>
      <c r="F113" s="155"/>
      <c r="G113" s="198"/>
      <c r="H113" s="198"/>
      <c r="I113" s="198"/>
      <c r="J113" s="155"/>
      <c r="K113" s="3"/>
    </row>
    <row r="114" spans="1:11" s="4" customFormat="1" ht="19.899999999999999" customHeight="1" x14ac:dyDescent="0.2">
      <c r="A114" s="151">
        <v>28</v>
      </c>
      <c r="B114" s="151" t="s">
        <v>0</v>
      </c>
      <c r="C114" s="151"/>
      <c r="D114" s="273" t="s">
        <v>120</v>
      </c>
      <c r="E114" s="158"/>
      <c r="F114" s="159" t="s">
        <v>246</v>
      </c>
      <c r="G114" s="155"/>
      <c r="H114" s="155"/>
      <c r="I114" s="155"/>
      <c r="J114" s="155"/>
      <c r="K114" s="3"/>
    </row>
    <row r="115" spans="1:11" s="4" customFormat="1" ht="19.899999999999999" customHeight="1" x14ac:dyDescent="0.2">
      <c r="A115" s="151"/>
      <c r="B115" s="151"/>
      <c r="C115" s="151"/>
      <c r="D115" s="165" t="s">
        <v>24</v>
      </c>
      <c r="E115" s="161"/>
      <c r="F115" s="162" t="s">
        <v>121</v>
      </c>
      <c r="G115" s="155"/>
      <c r="H115" s="155"/>
      <c r="I115" s="155"/>
      <c r="J115" s="155"/>
      <c r="K115" s="3"/>
    </row>
    <row r="116" spans="1:11" s="4" customFormat="1" ht="19.899999999999999" customHeight="1" x14ac:dyDescent="0.2">
      <c r="A116" s="151"/>
      <c r="B116" s="151"/>
      <c r="C116" s="151"/>
      <c r="D116" s="165" t="s">
        <v>83</v>
      </c>
      <c r="E116" s="161"/>
      <c r="F116" s="163">
        <v>5</v>
      </c>
      <c r="G116" s="155"/>
      <c r="H116" s="155"/>
      <c r="I116" s="155"/>
      <c r="J116" s="155"/>
      <c r="K116" s="3"/>
    </row>
    <row r="117" spans="1:11" s="4" customFormat="1" ht="19.899999999999999" customHeight="1" x14ac:dyDescent="0.2">
      <c r="A117" s="151"/>
      <c r="B117" s="151"/>
      <c r="C117" s="151"/>
      <c r="D117" s="165" t="s">
        <v>85</v>
      </c>
      <c r="E117" s="161"/>
      <c r="F117" s="162" t="s">
        <v>118</v>
      </c>
      <c r="G117" s="155"/>
      <c r="H117" s="155"/>
      <c r="I117" s="155"/>
      <c r="J117" s="155"/>
      <c r="K117" s="3"/>
    </row>
    <row r="118" spans="1:11" s="4" customFormat="1" ht="19.899999999999999" customHeight="1" x14ac:dyDescent="0.2">
      <c r="A118" s="151"/>
      <c r="B118" s="151"/>
      <c r="C118" s="151"/>
      <c r="D118" s="165" t="s">
        <v>122</v>
      </c>
      <c r="E118" s="161"/>
      <c r="F118" s="164">
        <v>60000</v>
      </c>
      <c r="G118" s="155"/>
      <c r="H118" s="155"/>
      <c r="I118" s="155"/>
      <c r="J118" s="155"/>
      <c r="K118" s="3"/>
    </row>
    <row r="119" spans="1:11" s="4" customFormat="1" ht="19.899999999999999" customHeight="1" x14ac:dyDescent="0.2">
      <c r="A119" s="151"/>
      <c r="B119" s="151"/>
      <c r="C119" s="151"/>
      <c r="D119" s="165" t="s">
        <v>123</v>
      </c>
      <c r="E119" s="161"/>
      <c r="F119" s="297">
        <v>1</v>
      </c>
      <c r="G119" s="155"/>
      <c r="H119" s="155"/>
      <c r="I119" s="155"/>
      <c r="J119" s="155"/>
      <c r="K119" s="3"/>
    </row>
    <row r="120" spans="1:11" s="4" customFormat="1" ht="19.899999999999999" customHeight="1" x14ac:dyDescent="0.2">
      <c r="A120" s="151"/>
      <c r="B120" s="151"/>
      <c r="C120" s="151"/>
      <c r="D120" s="165" t="s">
        <v>124</v>
      </c>
      <c r="E120" s="161"/>
      <c r="F120" s="164">
        <f>+F119*F118</f>
        <v>60000</v>
      </c>
      <c r="G120" s="155"/>
      <c r="H120" s="155"/>
      <c r="I120" s="155"/>
      <c r="J120" s="155"/>
      <c r="K120" s="3"/>
    </row>
    <row r="121" spans="1:11" s="4" customFormat="1" ht="19.899999999999999" customHeight="1" x14ac:dyDescent="0.2">
      <c r="A121" s="155"/>
      <c r="B121" s="155"/>
      <c r="C121" s="155"/>
      <c r="D121" s="165" t="s">
        <v>125</v>
      </c>
      <c r="E121" s="161"/>
      <c r="F121" s="297">
        <v>0.2</v>
      </c>
      <c r="G121" s="155"/>
      <c r="H121" s="155"/>
      <c r="I121" s="155"/>
      <c r="J121" s="155"/>
      <c r="K121" s="3"/>
    </row>
    <row r="122" spans="1:11" s="4" customFormat="1" ht="19.899999999999999" customHeight="1" x14ac:dyDescent="0.2">
      <c r="A122" s="155"/>
      <c r="B122" s="155"/>
      <c r="C122" s="155"/>
      <c r="D122" s="298" t="s">
        <v>126</v>
      </c>
      <c r="E122" s="299"/>
      <c r="F122" s="300">
        <f>+F121*F120</f>
        <v>12000</v>
      </c>
      <c r="G122" s="155"/>
      <c r="H122" s="155"/>
      <c r="I122" s="155"/>
      <c r="J122" s="155"/>
      <c r="K122" s="3"/>
    </row>
    <row r="123" spans="1:11" s="4" customFormat="1" ht="19.899999999999999" customHeight="1" x14ac:dyDescent="0.2">
      <c r="A123" s="155"/>
      <c r="B123" s="155"/>
      <c r="C123" s="155"/>
      <c r="D123" s="165" t="s">
        <v>127</v>
      </c>
      <c r="E123" s="161"/>
      <c r="F123" s="164">
        <v>3160</v>
      </c>
      <c r="G123" s="156" t="s">
        <v>230</v>
      </c>
      <c r="H123" s="155"/>
      <c r="I123" s="155"/>
      <c r="J123" s="155"/>
      <c r="K123" s="3"/>
    </row>
    <row r="124" spans="1:11" s="4" customFormat="1" ht="19.899999999999999" customHeight="1" x14ac:dyDescent="0.2">
      <c r="A124" s="155"/>
      <c r="B124" s="155"/>
      <c r="C124" s="155"/>
      <c r="D124" s="165" t="s">
        <v>123</v>
      </c>
      <c r="E124" s="161"/>
      <c r="F124" s="204">
        <v>1</v>
      </c>
      <c r="G124" s="155"/>
      <c r="H124" s="155"/>
      <c r="I124" s="155"/>
      <c r="J124" s="155"/>
      <c r="K124" s="3"/>
    </row>
    <row r="125" spans="1:11" s="4" customFormat="1" ht="19.899999999999999" customHeight="1" thickBot="1" x14ac:dyDescent="0.25">
      <c r="A125" s="155"/>
      <c r="B125" s="155"/>
      <c r="C125" s="155"/>
      <c r="D125" s="301" t="s">
        <v>90</v>
      </c>
      <c r="E125" s="168"/>
      <c r="F125" s="302">
        <f>+F124*F123</f>
        <v>3160</v>
      </c>
      <c r="G125" s="155"/>
      <c r="H125" s="155"/>
      <c r="I125" s="155"/>
      <c r="J125" s="155"/>
      <c r="K125" s="3"/>
    </row>
    <row r="126" spans="1:11" s="4" customFormat="1" ht="19.899999999999999" customHeight="1" x14ac:dyDescent="0.2">
      <c r="A126" s="155"/>
      <c r="B126" s="155"/>
      <c r="C126" s="155"/>
      <c r="D126" s="152" t="s">
        <v>262</v>
      </c>
      <c r="E126" s="153"/>
      <c r="F126" s="154"/>
      <c r="G126" s="155"/>
      <c r="H126" s="155"/>
      <c r="I126" s="155"/>
      <c r="J126" s="155"/>
      <c r="K126" s="3"/>
    </row>
    <row r="127" spans="1:11" s="4" customFormat="1" ht="19.899999999999999" customHeight="1" thickBot="1" x14ac:dyDescent="0.25">
      <c r="A127" s="155"/>
      <c r="B127" s="155"/>
      <c r="C127" s="155"/>
      <c r="D127" s="156"/>
      <c r="E127" s="153"/>
      <c r="F127" s="154"/>
      <c r="G127" s="155"/>
      <c r="H127" s="155"/>
      <c r="I127" s="155"/>
      <c r="J127" s="155"/>
      <c r="K127" s="3"/>
    </row>
    <row r="128" spans="1:11" s="4" customFormat="1" ht="19.899999999999999" customHeight="1" x14ac:dyDescent="0.2">
      <c r="A128" s="151">
        <v>29</v>
      </c>
      <c r="B128" s="155" t="s">
        <v>8</v>
      </c>
      <c r="C128" s="155"/>
      <c r="D128" s="273" t="s">
        <v>120</v>
      </c>
      <c r="E128" s="158"/>
      <c r="F128" s="159" t="s">
        <v>176</v>
      </c>
      <c r="G128" s="155"/>
      <c r="H128" s="155"/>
      <c r="I128" s="155"/>
      <c r="J128" s="155"/>
      <c r="K128" s="3"/>
    </row>
    <row r="129" spans="1:12" s="4" customFormat="1" ht="19.899999999999999" customHeight="1" x14ac:dyDescent="0.2">
      <c r="A129" s="151"/>
      <c r="B129" s="155"/>
      <c r="C129" s="155"/>
      <c r="D129" s="165" t="s">
        <v>24</v>
      </c>
      <c r="E129" s="161"/>
      <c r="F129" s="162" t="s">
        <v>121</v>
      </c>
      <c r="G129" s="155"/>
      <c r="H129" s="155"/>
      <c r="I129" s="155"/>
      <c r="J129" s="155"/>
      <c r="K129" s="3"/>
    </row>
    <row r="130" spans="1:12" s="4" customFormat="1" ht="19.899999999999999" customHeight="1" x14ac:dyDescent="0.2">
      <c r="A130" s="151"/>
      <c r="B130" s="155"/>
      <c r="C130" s="155"/>
      <c r="D130" s="165" t="s">
        <v>83</v>
      </c>
      <c r="E130" s="161"/>
      <c r="F130" s="163">
        <v>5</v>
      </c>
      <c r="G130" s="155"/>
      <c r="H130" s="155"/>
      <c r="I130" s="155"/>
      <c r="J130" s="155"/>
      <c r="K130" s="3"/>
    </row>
    <row r="131" spans="1:12" s="4" customFormat="1" ht="19.899999999999999" customHeight="1" x14ac:dyDescent="0.2">
      <c r="A131" s="151"/>
      <c r="B131" s="155"/>
      <c r="C131" s="155"/>
      <c r="D131" s="165" t="s">
        <v>85</v>
      </c>
      <c r="E131" s="161"/>
      <c r="F131" s="162" t="s">
        <v>118</v>
      </c>
      <c r="G131" s="155"/>
      <c r="H131" s="155"/>
      <c r="I131" s="155"/>
      <c r="J131" s="155"/>
      <c r="K131" s="3"/>
    </row>
    <row r="132" spans="1:12" s="4" customFormat="1" ht="19.899999999999999" customHeight="1" x14ac:dyDescent="0.2">
      <c r="A132" s="151"/>
      <c r="B132" s="155"/>
      <c r="C132" s="155"/>
      <c r="D132" s="165" t="s">
        <v>122</v>
      </c>
      <c r="E132" s="161"/>
      <c r="F132" s="164">
        <v>28000</v>
      </c>
      <c r="G132" s="155"/>
      <c r="H132" s="155"/>
      <c r="I132" s="155"/>
      <c r="J132" s="155"/>
      <c r="K132" s="3"/>
    </row>
    <row r="133" spans="1:12" s="4" customFormat="1" ht="19.899999999999999" customHeight="1" x14ac:dyDescent="0.2">
      <c r="A133" s="151"/>
      <c r="B133" s="155"/>
      <c r="C133" s="155"/>
      <c r="D133" s="165" t="s">
        <v>123</v>
      </c>
      <c r="E133" s="161"/>
      <c r="F133" s="204">
        <v>0.75</v>
      </c>
      <c r="G133" s="155"/>
      <c r="H133" s="155"/>
      <c r="I133" s="155"/>
      <c r="J133" s="155"/>
      <c r="K133" s="3"/>
    </row>
    <row r="134" spans="1:12" s="4" customFormat="1" ht="19.899999999999999" customHeight="1" x14ac:dyDescent="0.2">
      <c r="A134" s="151"/>
      <c r="B134" s="155"/>
      <c r="C134" s="155"/>
      <c r="D134" s="165" t="s">
        <v>124</v>
      </c>
      <c r="E134" s="161"/>
      <c r="F134" s="164">
        <f>+F133*F132</f>
        <v>21000</v>
      </c>
      <c r="G134" s="155"/>
      <c r="H134" s="155"/>
      <c r="I134" s="155"/>
      <c r="J134" s="155"/>
      <c r="K134" s="3"/>
    </row>
    <row r="135" spans="1:12" s="4" customFormat="1" ht="19.899999999999999" customHeight="1" x14ac:dyDescent="0.2">
      <c r="A135" s="151"/>
      <c r="B135" s="155"/>
      <c r="C135" s="155"/>
      <c r="D135" s="165" t="s">
        <v>125</v>
      </c>
      <c r="E135" s="161"/>
      <c r="F135" s="166">
        <v>0.2</v>
      </c>
      <c r="G135" s="155"/>
      <c r="H135" s="155"/>
      <c r="I135" s="155"/>
      <c r="J135" s="155"/>
      <c r="K135" s="3"/>
    </row>
    <row r="136" spans="1:12" s="4" customFormat="1" ht="19.899999999999999" customHeight="1" x14ac:dyDescent="0.2">
      <c r="A136" s="151"/>
      <c r="B136" s="155"/>
      <c r="C136" s="155"/>
      <c r="D136" s="160" t="s">
        <v>126</v>
      </c>
      <c r="E136" s="303"/>
      <c r="F136" s="304">
        <f>+F135*F134</f>
        <v>4200</v>
      </c>
      <c r="G136" s="155"/>
      <c r="H136" s="155"/>
      <c r="I136" s="155"/>
      <c r="J136" s="155"/>
      <c r="K136" s="3"/>
    </row>
    <row r="137" spans="1:12" s="4" customFormat="1" ht="19.899999999999999" customHeight="1" x14ac:dyDescent="0.2">
      <c r="A137" s="151"/>
      <c r="B137" s="155"/>
      <c r="C137" s="155"/>
      <c r="D137" s="305" t="s">
        <v>127</v>
      </c>
      <c r="E137" s="161"/>
      <c r="F137" s="164">
        <v>3160</v>
      </c>
      <c r="G137" s="155" t="s">
        <v>247</v>
      </c>
      <c r="H137" s="155"/>
      <c r="I137" s="155"/>
      <c r="J137" s="155"/>
      <c r="K137" s="3"/>
    </row>
    <row r="138" spans="1:12" s="4" customFormat="1" ht="19.899999999999999" customHeight="1" x14ac:dyDescent="0.2">
      <c r="A138" s="151"/>
      <c r="B138" s="155"/>
      <c r="C138" s="155"/>
      <c r="D138" s="165" t="s">
        <v>123</v>
      </c>
      <c r="E138" s="161"/>
      <c r="F138" s="204">
        <v>0.75</v>
      </c>
      <c r="G138" s="155"/>
      <c r="H138" s="155"/>
      <c r="I138" s="155"/>
      <c r="J138" s="155"/>
      <c r="K138" s="3"/>
    </row>
    <row r="139" spans="1:12" s="4" customFormat="1" ht="19.899999999999999" customHeight="1" thickBot="1" x14ac:dyDescent="0.25">
      <c r="A139" s="151"/>
      <c r="B139" s="155"/>
      <c r="C139" s="155"/>
      <c r="D139" s="282" t="s">
        <v>128</v>
      </c>
      <c r="E139" s="210"/>
      <c r="F139" s="302">
        <f>+F138*F137</f>
        <v>2370</v>
      </c>
      <c r="G139" s="155" t="s">
        <v>247</v>
      </c>
      <c r="H139" s="155"/>
      <c r="I139" s="155"/>
      <c r="J139" s="155"/>
      <c r="K139" s="3"/>
    </row>
    <row r="140" spans="1:12" s="4" customFormat="1" ht="9" customHeight="1" thickBot="1" x14ac:dyDescent="0.25">
      <c r="A140" s="151"/>
      <c r="B140" s="155"/>
      <c r="C140" s="155"/>
      <c r="D140" s="155"/>
      <c r="E140" s="155"/>
      <c r="F140" s="155"/>
      <c r="G140" s="155"/>
      <c r="H140" s="155"/>
      <c r="I140" s="155"/>
      <c r="J140" s="155"/>
      <c r="K140" s="3"/>
    </row>
    <row r="141" spans="1:12" ht="18.75" x14ac:dyDescent="0.3">
      <c r="A141" s="306">
        <v>30</v>
      </c>
      <c r="B141" s="306" t="s">
        <v>1</v>
      </c>
      <c r="C141" s="306"/>
      <c r="D141" s="157" t="s">
        <v>178</v>
      </c>
      <c r="E141" s="402"/>
      <c r="F141" s="403"/>
      <c r="G141" s="449" t="s">
        <v>160</v>
      </c>
      <c r="H141" s="450"/>
      <c r="I141" s="376" t="s">
        <v>161</v>
      </c>
      <c r="J141" s="307"/>
      <c r="K141" s="307"/>
      <c r="L141" s="38"/>
    </row>
    <row r="142" spans="1:12" ht="18.75" x14ac:dyDescent="0.3">
      <c r="A142" s="306"/>
      <c r="B142" s="306"/>
      <c r="C142" s="306"/>
      <c r="D142" s="165" t="s">
        <v>162</v>
      </c>
      <c r="E142" s="404"/>
      <c r="F142" s="405"/>
      <c r="G142" s="361"/>
      <c r="H142" s="362">
        <v>4100</v>
      </c>
      <c r="I142" s="363"/>
      <c r="J142" s="307"/>
      <c r="K142" s="307"/>
      <c r="L142" s="38"/>
    </row>
    <row r="143" spans="1:12" ht="18.75" x14ac:dyDescent="0.3">
      <c r="A143" s="306"/>
      <c r="B143" s="306"/>
      <c r="C143" s="306"/>
      <c r="D143" s="165" t="s">
        <v>163</v>
      </c>
      <c r="E143" s="404"/>
      <c r="F143" s="405"/>
      <c r="G143" s="361"/>
      <c r="H143" s="362">
        <v>50000</v>
      </c>
      <c r="I143" s="363"/>
      <c r="J143" s="307"/>
      <c r="K143" s="307"/>
      <c r="L143" s="38"/>
    </row>
    <row r="144" spans="1:12" ht="18.75" x14ac:dyDescent="0.3">
      <c r="A144" s="306"/>
      <c r="B144" s="306"/>
      <c r="C144" s="306"/>
      <c r="D144" s="165" t="s">
        <v>179</v>
      </c>
      <c r="E144" s="404"/>
      <c r="F144" s="405"/>
      <c r="G144" s="361"/>
      <c r="H144" s="362">
        <f>MAX(0,(+H142-H143))</f>
        <v>0</v>
      </c>
      <c r="I144" s="363"/>
      <c r="J144" s="307"/>
      <c r="K144" s="307"/>
      <c r="L144" s="38"/>
    </row>
    <row r="145" spans="1:12" ht="18.75" x14ac:dyDescent="0.3">
      <c r="A145" s="306"/>
      <c r="B145" s="306"/>
      <c r="C145" s="306"/>
      <c r="D145" s="165" t="s">
        <v>165</v>
      </c>
      <c r="E145" s="404"/>
      <c r="F145" s="405"/>
      <c r="G145" s="362">
        <v>5000</v>
      </c>
      <c r="H145" s="362"/>
      <c r="I145" s="363"/>
      <c r="J145" s="307"/>
      <c r="K145" s="307"/>
      <c r="L145" s="38"/>
    </row>
    <row r="146" spans="1:12" ht="18.75" x14ac:dyDescent="0.3">
      <c r="A146" s="306"/>
      <c r="B146" s="306"/>
      <c r="C146" s="306"/>
      <c r="D146" s="165" t="s">
        <v>166</v>
      </c>
      <c r="E146" s="404"/>
      <c r="F146" s="405"/>
      <c r="G146" s="364">
        <f>-H144</f>
        <v>0</v>
      </c>
      <c r="H146" s="362"/>
      <c r="I146" s="363"/>
      <c r="J146" s="307"/>
      <c r="K146" s="307"/>
      <c r="L146" s="38"/>
    </row>
    <row r="147" spans="1:12" ht="18.75" x14ac:dyDescent="0.3">
      <c r="A147" s="306"/>
      <c r="B147" s="306"/>
      <c r="C147" s="306"/>
      <c r="D147" s="165" t="s">
        <v>60</v>
      </c>
      <c r="E147" s="404"/>
      <c r="F147" s="405"/>
      <c r="G147" s="365"/>
      <c r="H147" s="366">
        <f>+H142</f>
        <v>4100</v>
      </c>
      <c r="I147" s="367">
        <f>+H147</f>
        <v>4100</v>
      </c>
      <c r="J147" s="307"/>
      <c r="K147" s="307"/>
      <c r="L147" s="38"/>
    </row>
    <row r="148" spans="1:12" ht="18.75" x14ac:dyDescent="0.3">
      <c r="A148" s="306"/>
      <c r="B148" s="306"/>
      <c r="C148" s="306"/>
      <c r="D148" s="165" t="s">
        <v>167</v>
      </c>
      <c r="E148" s="404"/>
      <c r="F148" s="405"/>
      <c r="G148" s="368"/>
      <c r="H148" s="369">
        <v>0</v>
      </c>
      <c r="I148" s="370"/>
      <c r="J148" s="307"/>
      <c r="K148" s="307"/>
      <c r="L148" s="38"/>
    </row>
    <row r="149" spans="1:12" ht="18.75" x14ac:dyDescent="0.3">
      <c r="A149" s="306"/>
      <c r="B149" s="306"/>
      <c r="C149" s="306"/>
      <c r="D149" s="165" t="s">
        <v>168</v>
      </c>
      <c r="E149" s="404"/>
      <c r="F149" s="405"/>
      <c r="G149" s="371"/>
      <c r="H149" s="361"/>
      <c r="I149" s="370"/>
      <c r="J149" s="307"/>
      <c r="K149" s="307"/>
      <c r="L149" s="38"/>
    </row>
    <row r="150" spans="1:12" ht="18.75" x14ac:dyDescent="0.3">
      <c r="A150" s="306"/>
      <c r="B150" s="306"/>
      <c r="C150" s="306"/>
      <c r="D150" s="165" t="s">
        <v>169</v>
      </c>
      <c r="E150" s="404"/>
      <c r="F150" s="405"/>
      <c r="G150" s="361"/>
      <c r="H150" s="372">
        <f>+H149*12</f>
        <v>0</v>
      </c>
      <c r="I150" s="370"/>
      <c r="J150" s="307"/>
      <c r="K150" s="307"/>
      <c r="L150" s="38"/>
    </row>
    <row r="151" spans="1:12" ht="18.75" x14ac:dyDescent="0.3">
      <c r="A151" s="306"/>
      <c r="B151" s="306"/>
      <c r="C151" s="306"/>
      <c r="D151" s="165" t="s">
        <v>139</v>
      </c>
      <c r="E151" s="404"/>
      <c r="F151" s="405"/>
      <c r="G151" s="361"/>
      <c r="H151" s="373">
        <v>0</v>
      </c>
      <c r="I151" s="370"/>
      <c r="J151" s="307"/>
      <c r="K151" s="307"/>
      <c r="L151" s="38"/>
    </row>
    <row r="152" spans="1:12" ht="18.75" x14ac:dyDescent="0.3">
      <c r="A152" s="306"/>
      <c r="B152" s="306"/>
      <c r="C152" s="306"/>
      <c r="D152" s="165" t="s">
        <v>140</v>
      </c>
      <c r="E152" s="404"/>
      <c r="F152" s="405"/>
      <c r="G152" s="361"/>
      <c r="H152" s="374">
        <v>12</v>
      </c>
      <c r="I152" s="370"/>
      <c r="J152" s="307"/>
      <c r="K152" s="307"/>
      <c r="L152" s="38"/>
    </row>
    <row r="153" spans="1:12" ht="18.75" x14ac:dyDescent="0.3">
      <c r="A153" s="306"/>
      <c r="B153" s="306"/>
      <c r="C153" s="306"/>
      <c r="D153" s="165" t="s">
        <v>170</v>
      </c>
      <c r="E153" s="404"/>
      <c r="F153" s="405"/>
      <c r="G153" s="361"/>
      <c r="H153" s="369">
        <f>+H152*H151</f>
        <v>0</v>
      </c>
      <c r="I153" s="375">
        <f>+H153</f>
        <v>0</v>
      </c>
      <c r="J153" s="307"/>
      <c r="K153" s="307"/>
      <c r="L153" s="38"/>
    </row>
    <row r="154" spans="1:12" ht="19.5" thickBot="1" x14ac:dyDescent="0.35">
      <c r="A154" s="306"/>
      <c r="B154" s="306"/>
      <c r="C154" s="306"/>
      <c r="D154" s="301" t="s">
        <v>171</v>
      </c>
      <c r="E154" s="406"/>
      <c r="F154" s="407"/>
      <c r="G154" s="377"/>
      <c r="H154" s="377"/>
      <c r="I154" s="378">
        <f>SUM(I147:I153)</f>
        <v>4100</v>
      </c>
      <c r="J154" s="307"/>
      <c r="K154" s="307"/>
      <c r="L154" s="38"/>
    </row>
    <row r="155" spans="1:12" s="4" customFormat="1" ht="9" customHeight="1" thickBot="1" x14ac:dyDescent="0.25">
      <c r="A155" s="151"/>
      <c r="B155" s="155"/>
      <c r="C155" s="155"/>
      <c r="D155" s="155"/>
      <c r="E155" s="155"/>
      <c r="F155" s="155"/>
      <c r="G155" s="155"/>
      <c r="H155" s="155"/>
      <c r="I155" s="155"/>
      <c r="J155" s="155"/>
      <c r="K155" s="3"/>
    </row>
    <row r="156" spans="1:12" ht="18.75" x14ac:dyDescent="0.3">
      <c r="A156" s="306">
        <v>31</v>
      </c>
      <c r="B156" s="306" t="s">
        <v>0</v>
      </c>
      <c r="C156" s="306"/>
      <c r="D156" s="157" t="s">
        <v>159</v>
      </c>
      <c r="E156" s="402"/>
      <c r="F156" s="403"/>
      <c r="G156" s="449" t="s">
        <v>160</v>
      </c>
      <c r="H156" s="450"/>
      <c r="I156" s="376" t="s">
        <v>161</v>
      </c>
      <c r="J156" s="307"/>
      <c r="K156" s="307"/>
      <c r="L156" s="38"/>
    </row>
    <row r="157" spans="1:12" ht="18.75" x14ac:dyDescent="0.3">
      <c r="B157" s="306"/>
      <c r="C157" s="306"/>
      <c r="D157" s="165" t="s">
        <v>162</v>
      </c>
      <c r="E157" s="404"/>
      <c r="F157" s="405"/>
      <c r="G157" s="361"/>
      <c r="H157" s="362">
        <v>23000</v>
      </c>
      <c r="I157" s="363"/>
      <c r="J157" s="307"/>
      <c r="K157" s="307"/>
      <c r="L157" s="38"/>
    </row>
    <row r="158" spans="1:12" ht="18.75" x14ac:dyDescent="0.3">
      <c r="B158" s="306"/>
      <c r="C158" s="306"/>
      <c r="D158" s="165" t="s">
        <v>163</v>
      </c>
      <c r="E158" s="404"/>
      <c r="F158" s="405"/>
      <c r="G158" s="361"/>
      <c r="H158" s="362">
        <v>50000</v>
      </c>
      <c r="I158" s="363"/>
      <c r="J158" s="307"/>
      <c r="K158" s="307"/>
      <c r="L158" s="38"/>
    </row>
    <row r="159" spans="1:12" ht="18.75" x14ac:dyDescent="0.3">
      <c r="B159" s="306"/>
      <c r="C159" s="306"/>
      <c r="D159" s="165" t="s">
        <v>164</v>
      </c>
      <c r="E159" s="404"/>
      <c r="F159" s="405"/>
      <c r="G159" s="361"/>
      <c r="H159" s="362">
        <f>MAX(0,(+H157-H158))</f>
        <v>0</v>
      </c>
      <c r="I159" s="363"/>
      <c r="J159" s="307"/>
      <c r="K159" s="307"/>
      <c r="L159" s="38"/>
    </row>
    <row r="160" spans="1:12" ht="18.75" x14ac:dyDescent="0.3">
      <c r="B160" s="306"/>
      <c r="C160" s="306"/>
      <c r="D160" s="165" t="s">
        <v>165</v>
      </c>
      <c r="E160" s="404"/>
      <c r="F160" s="405"/>
      <c r="G160" s="362">
        <v>5000</v>
      </c>
      <c r="H160" s="362"/>
      <c r="I160" s="363"/>
      <c r="J160" s="307"/>
      <c r="K160" s="307"/>
      <c r="L160" s="38"/>
    </row>
    <row r="161" spans="1:12" ht="18.75" x14ac:dyDescent="0.3">
      <c r="B161" s="306"/>
      <c r="C161" s="306"/>
      <c r="D161" s="165" t="s">
        <v>166</v>
      </c>
      <c r="E161" s="404"/>
      <c r="F161" s="408"/>
      <c r="G161" s="364">
        <f>-H159</f>
        <v>0</v>
      </c>
      <c r="H161" s="362"/>
      <c r="I161" s="363"/>
      <c r="J161" s="307"/>
      <c r="K161" s="307"/>
      <c r="L161" s="38"/>
    </row>
    <row r="162" spans="1:12" ht="18.75" x14ac:dyDescent="0.3">
      <c r="B162" s="306"/>
      <c r="C162" s="306"/>
      <c r="D162" s="165" t="s">
        <v>60</v>
      </c>
      <c r="E162" s="404"/>
      <c r="F162" s="409"/>
      <c r="G162" s="365"/>
      <c r="H162" s="366">
        <f>SUM(G160:G161)</f>
        <v>5000</v>
      </c>
      <c r="I162" s="367">
        <f>+H162</f>
        <v>5000</v>
      </c>
      <c r="J162" s="307"/>
      <c r="K162" s="307"/>
      <c r="L162" s="38"/>
    </row>
    <row r="163" spans="1:12" ht="18.75" x14ac:dyDescent="0.3">
      <c r="B163" s="306"/>
      <c r="C163" s="306"/>
      <c r="D163" s="165" t="s">
        <v>167</v>
      </c>
      <c r="E163" s="404"/>
      <c r="F163" s="405"/>
      <c r="G163" s="368"/>
      <c r="H163" s="369">
        <f>+H157-H162</f>
        <v>18000</v>
      </c>
      <c r="I163" s="370"/>
      <c r="J163" s="307"/>
      <c r="K163" s="307"/>
      <c r="L163" s="38"/>
    </row>
    <row r="164" spans="1:12" ht="18.75" x14ac:dyDescent="0.3">
      <c r="B164" s="306"/>
      <c r="C164" s="306"/>
      <c r="D164" s="165" t="s">
        <v>168</v>
      </c>
      <c r="E164" s="404"/>
      <c r="F164" s="371"/>
      <c r="G164" s="371"/>
      <c r="H164" s="361">
        <v>15</v>
      </c>
      <c r="I164" s="370"/>
      <c r="J164" s="307"/>
      <c r="K164" s="307"/>
      <c r="L164" s="38"/>
    </row>
    <row r="165" spans="1:12" ht="18.75" x14ac:dyDescent="0.3">
      <c r="B165" s="306"/>
      <c r="C165" s="306"/>
      <c r="D165" s="165" t="s">
        <v>169</v>
      </c>
      <c r="E165" s="404"/>
      <c r="F165" s="405"/>
      <c r="G165" s="361"/>
      <c r="H165" s="372">
        <f>+H164*12</f>
        <v>180</v>
      </c>
      <c r="I165" s="370"/>
      <c r="J165" s="307"/>
      <c r="K165" s="307"/>
      <c r="L165" s="38"/>
    </row>
    <row r="166" spans="1:12" ht="18.75" x14ac:dyDescent="0.3">
      <c r="B166" s="306"/>
      <c r="C166" s="306"/>
      <c r="D166" s="165" t="s">
        <v>139</v>
      </c>
      <c r="E166" s="404"/>
      <c r="F166" s="405"/>
      <c r="G166" s="361"/>
      <c r="H166" s="373">
        <f>+H163/H165</f>
        <v>100</v>
      </c>
      <c r="I166" s="370"/>
      <c r="J166" s="307"/>
      <c r="K166" s="307"/>
      <c r="L166" s="38"/>
    </row>
    <row r="167" spans="1:12" ht="18.75" x14ac:dyDescent="0.3">
      <c r="B167" s="306"/>
      <c r="C167" s="306"/>
      <c r="D167" s="165" t="s">
        <v>140</v>
      </c>
      <c r="E167" s="404"/>
      <c r="F167" s="405"/>
      <c r="G167" s="361"/>
      <c r="H167" s="374">
        <v>12</v>
      </c>
      <c r="I167" s="370"/>
      <c r="J167" s="307"/>
      <c r="K167" s="307"/>
      <c r="L167" s="38"/>
    </row>
    <row r="168" spans="1:12" ht="18.75" x14ac:dyDescent="0.3">
      <c r="B168" s="306"/>
      <c r="C168" s="306"/>
      <c r="D168" s="165" t="s">
        <v>170</v>
      </c>
      <c r="E168" s="404"/>
      <c r="F168" s="405"/>
      <c r="G168" s="361"/>
      <c r="H168" s="369">
        <f>+H167*H166</f>
        <v>1200</v>
      </c>
      <c r="I168" s="375">
        <f>+H168</f>
        <v>1200</v>
      </c>
      <c r="J168" s="307"/>
      <c r="K168" s="307"/>
      <c r="L168" s="38"/>
    </row>
    <row r="169" spans="1:12" ht="19.5" thickBot="1" x14ac:dyDescent="0.35">
      <c r="B169" s="306"/>
      <c r="C169" s="306"/>
      <c r="D169" s="301" t="s">
        <v>171</v>
      </c>
      <c r="E169" s="406"/>
      <c r="F169" s="407"/>
      <c r="G169" s="377"/>
      <c r="H169" s="377"/>
      <c r="I169" s="378">
        <f>SUM(I162:I168)</f>
        <v>6200</v>
      </c>
      <c r="J169" s="307"/>
      <c r="K169" s="307"/>
      <c r="L169" s="38"/>
    </row>
    <row r="170" spans="1:12" ht="9" customHeight="1" thickBot="1" x14ac:dyDescent="0.35">
      <c r="B170" s="306"/>
      <c r="C170" s="306"/>
      <c r="D170" s="306"/>
      <c r="E170" s="306"/>
      <c r="F170" s="306"/>
      <c r="G170" s="306"/>
      <c r="H170" s="306"/>
      <c r="I170" s="307"/>
      <c r="J170" s="307"/>
      <c r="K170" s="38"/>
    </row>
    <row r="171" spans="1:12" s="4" customFormat="1" ht="19.899999999999999" customHeight="1" x14ac:dyDescent="0.2">
      <c r="A171" s="151">
        <v>32</v>
      </c>
      <c r="B171" s="151" t="s">
        <v>1</v>
      </c>
      <c r="C171" s="155"/>
      <c r="D171" s="309" t="s">
        <v>180</v>
      </c>
      <c r="E171" s="158"/>
      <c r="F171" s="310">
        <v>460000</v>
      </c>
      <c r="G171" s="155"/>
      <c r="H171" s="155"/>
      <c r="I171" s="155"/>
      <c r="J171" s="155"/>
      <c r="K171" s="3"/>
    </row>
    <row r="172" spans="1:12" s="4" customFormat="1" ht="19.899999999999999" customHeight="1" thickBot="1" x14ac:dyDescent="0.25">
      <c r="A172" s="150"/>
      <c r="B172" s="151"/>
      <c r="C172" s="155"/>
      <c r="D172" s="311" t="s">
        <v>129</v>
      </c>
      <c r="E172" s="161"/>
      <c r="F172" s="312">
        <v>-140000</v>
      </c>
      <c r="G172" s="155"/>
      <c r="H172" s="155"/>
      <c r="I172" s="155"/>
      <c r="J172" s="155"/>
      <c r="K172" s="3"/>
    </row>
    <row r="173" spans="1:12" s="4" customFormat="1" ht="19.899999999999999" customHeight="1" x14ac:dyDescent="0.2">
      <c r="A173" s="150"/>
      <c r="B173" s="151"/>
      <c r="C173" s="155"/>
      <c r="D173" s="311" t="s">
        <v>130</v>
      </c>
      <c r="E173" s="161"/>
      <c r="F173" s="313">
        <f>SUM(F169:F172)</f>
        <v>320000</v>
      </c>
      <c r="G173" s="155"/>
      <c r="H173" s="155"/>
      <c r="I173" s="155"/>
      <c r="J173" s="155"/>
      <c r="K173" s="3"/>
    </row>
    <row r="174" spans="1:12" s="4" customFormat="1" ht="19.899999999999999" customHeight="1" thickBot="1" x14ac:dyDescent="0.25">
      <c r="A174" s="150"/>
      <c r="B174" s="151"/>
      <c r="C174" s="155"/>
      <c r="D174" s="311" t="s">
        <v>131</v>
      </c>
      <c r="E174" s="161"/>
      <c r="F174" s="314">
        <v>800000</v>
      </c>
      <c r="G174" s="155"/>
      <c r="H174" s="155"/>
      <c r="I174" s="155"/>
      <c r="J174" s="155"/>
      <c r="K174" s="3"/>
    </row>
    <row r="175" spans="1:12" s="4" customFormat="1" ht="19.899999999999999" customHeight="1" x14ac:dyDescent="0.2">
      <c r="A175" s="150"/>
      <c r="B175" s="151"/>
      <c r="C175" s="155"/>
      <c r="D175" s="311" t="s">
        <v>132</v>
      </c>
      <c r="E175" s="161"/>
      <c r="F175" s="315">
        <f>+F173/F174</f>
        <v>0.4</v>
      </c>
      <c r="G175" s="155"/>
      <c r="H175" s="155"/>
      <c r="I175" s="155"/>
      <c r="J175" s="155"/>
      <c r="K175" s="3"/>
    </row>
    <row r="176" spans="1:12" s="4" customFormat="1" ht="19.899999999999999" customHeight="1" thickBot="1" x14ac:dyDescent="0.25">
      <c r="A176" s="150"/>
      <c r="B176" s="151"/>
      <c r="C176" s="155"/>
      <c r="D176" s="311" t="s">
        <v>133</v>
      </c>
      <c r="E176" s="161"/>
      <c r="F176" s="314">
        <v>180000</v>
      </c>
      <c r="G176" s="155"/>
      <c r="H176" s="155"/>
      <c r="I176" s="155"/>
      <c r="J176" s="155"/>
      <c r="K176" s="3"/>
    </row>
    <row r="177" spans="1:11" s="4" customFormat="1" ht="19.899999999999999" customHeight="1" thickBot="1" x14ac:dyDescent="0.25">
      <c r="A177" s="150"/>
      <c r="B177" s="151"/>
      <c r="C177" s="155"/>
      <c r="D177" s="316" t="s">
        <v>134</v>
      </c>
      <c r="E177" s="210"/>
      <c r="F177" s="317">
        <f>+F176*F175</f>
        <v>72000</v>
      </c>
      <c r="G177" s="155"/>
      <c r="H177" s="155"/>
      <c r="I177" s="155"/>
      <c r="J177" s="155"/>
      <c r="K177" s="3"/>
    </row>
    <row r="178" spans="1:11" ht="6.75" customHeight="1" thickBot="1" x14ac:dyDescent="0.35">
      <c r="B178" s="306"/>
      <c r="C178" s="306"/>
      <c r="D178" s="318"/>
      <c r="E178" s="307"/>
      <c r="F178" s="319"/>
      <c r="G178" s="307"/>
      <c r="H178" s="307"/>
      <c r="I178" s="307"/>
      <c r="J178" s="307"/>
      <c r="K178" s="38"/>
    </row>
    <row r="179" spans="1:11" s="4" customFormat="1" ht="19.899999999999999" customHeight="1" x14ac:dyDescent="0.2">
      <c r="A179" s="151">
        <v>33</v>
      </c>
      <c r="B179" s="151" t="s">
        <v>2</v>
      </c>
      <c r="C179" s="151"/>
      <c r="D179" s="320" t="s">
        <v>135</v>
      </c>
      <c r="E179" s="158"/>
      <c r="F179" s="321">
        <v>30000</v>
      </c>
      <c r="G179" s="155"/>
      <c r="H179" s="155"/>
      <c r="I179" s="155"/>
      <c r="J179" s="155"/>
      <c r="K179" s="3"/>
    </row>
    <row r="180" spans="1:11" s="4" customFormat="1" ht="19.899999999999999" customHeight="1" thickBot="1" x14ac:dyDescent="0.35">
      <c r="A180" s="150"/>
      <c r="B180" s="151"/>
      <c r="C180" s="151"/>
      <c r="D180" s="322" t="s">
        <v>136</v>
      </c>
      <c r="E180" s="161"/>
      <c r="F180" s="323">
        <v>15</v>
      </c>
      <c r="G180" s="155"/>
      <c r="H180" s="155"/>
      <c r="I180" s="155"/>
      <c r="J180" s="155"/>
      <c r="K180" s="3"/>
    </row>
    <row r="181" spans="1:11" s="4" customFormat="1" ht="19.899999999999999" customHeight="1" x14ac:dyDescent="0.3">
      <c r="A181" s="150"/>
      <c r="B181" s="151"/>
      <c r="C181" s="151"/>
      <c r="D181" s="324" t="s">
        <v>137</v>
      </c>
      <c r="E181" s="161"/>
      <c r="F181" s="325">
        <f>+F179/F180</f>
        <v>2000</v>
      </c>
      <c r="G181" s="155"/>
      <c r="H181" s="155"/>
      <c r="I181" s="155"/>
      <c r="J181" s="155"/>
      <c r="K181" s="3"/>
    </row>
    <row r="182" spans="1:11" ht="19.899999999999999" customHeight="1" thickBot="1" x14ac:dyDescent="0.35">
      <c r="B182" s="306"/>
      <c r="C182" s="306"/>
      <c r="D182" s="322" t="s">
        <v>138</v>
      </c>
      <c r="E182" s="326"/>
      <c r="F182" s="327">
        <v>12</v>
      </c>
      <c r="G182" s="307"/>
      <c r="H182" s="307"/>
      <c r="I182" s="307"/>
      <c r="J182" s="307"/>
      <c r="K182" s="38"/>
    </row>
    <row r="183" spans="1:11" ht="19.899999999999999" customHeight="1" x14ac:dyDescent="0.3">
      <c r="B183" s="306"/>
      <c r="C183" s="306"/>
      <c r="D183" s="322" t="s">
        <v>139</v>
      </c>
      <c r="E183" s="326"/>
      <c r="F183" s="328">
        <f>+F181/F182</f>
        <v>166.66666666666666</v>
      </c>
      <c r="G183" s="307"/>
      <c r="H183" s="307"/>
      <c r="I183" s="307"/>
      <c r="J183" s="307"/>
      <c r="K183" s="38"/>
    </row>
    <row r="184" spans="1:11" ht="19.899999999999999" customHeight="1" thickBot="1" x14ac:dyDescent="0.35">
      <c r="B184" s="306"/>
      <c r="C184" s="306"/>
      <c r="D184" s="322" t="s">
        <v>140</v>
      </c>
      <c r="E184" s="326"/>
      <c r="F184" s="327">
        <v>6</v>
      </c>
      <c r="G184" s="307"/>
      <c r="H184" s="307"/>
      <c r="I184" s="307"/>
      <c r="J184" s="307"/>
      <c r="K184" s="38"/>
    </row>
    <row r="185" spans="1:11" ht="19.899999999999999" customHeight="1" thickBot="1" x14ac:dyDescent="0.35">
      <c r="B185" s="306"/>
      <c r="C185" s="306"/>
      <c r="D185" s="329" t="s">
        <v>141</v>
      </c>
      <c r="E185" s="330"/>
      <c r="F185" s="331">
        <f>+F184*F183</f>
        <v>1000</v>
      </c>
      <c r="G185" s="307"/>
      <c r="H185" s="307"/>
      <c r="I185" s="307"/>
      <c r="J185" s="307"/>
      <c r="K185" s="38"/>
    </row>
    <row r="186" spans="1:11" ht="19.899999999999999" customHeight="1" x14ac:dyDescent="0.3">
      <c r="B186" s="306"/>
      <c r="C186" s="306"/>
      <c r="D186" s="318"/>
      <c r="E186" s="307"/>
      <c r="F186" s="319"/>
      <c r="G186" s="307"/>
      <c r="H186" s="307"/>
      <c r="I186" s="307"/>
      <c r="J186" s="307"/>
      <c r="K186" s="38"/>
    </row>
    <row r="187" spans="1:11" ht="17.100000000000001" customHeight="1" x14ac:dyDescent="0.3">
      <c r="A187" s="306">
        <v>34</v>
      </c>
      <c r="B187" s="306" t="s">
        <v>1</v>
      </c>
      <c r="C187" s="306"/>
      <c r="D187" s="318"/>
      <c r="E187" s="307"/>
      <c r="F187" s="319"/>
      <c r="G187" s="307"/>
      <c r="H187" s="307"/>
      <c r="I187" s="307"/>
      <c r="J187" s="307"/>
      <c r="K187" s="38"/>
    </row>
    <row r="188" spans="1:11" ht="18.75" x14ac:dyDescent="0.3">
      <c r="A188" s="306"/>
      <c r="B188" s="306"/>
      <c r="C188" s="306"/>
      <c r="D188" s="332" t="s">
        <v>142</v>
      </c>
      <c r="E188" s="307"/>
      <c r="F188" s="319"/>
      <c r="G188" s="307"/>
      <c r="H188" s="307"/>
      <c r="I188" s="307"/>
      <c r="J188" s="307"/>
      <c r="K188" s="38"/>
    </row>
    <row r="189" spans="1:11" ht="19.5" thickBot="1" x14ac:dyDescent="0.35">
      <c r="A189" s="306"/>
      <c r="B189" s="306"/>
      <c r="C189" s="333">
        <v>1</v>
      </c>
      <c r="D189" s="334" t="s">
        <v>143</v>
      </c>
      <c r="E189" s="307"/>
      <c r="F189" s="335" t="s">
        <v>59</v>
      </c>
      <c r="G189" s="335" t="s">
        <v>60</v>
      </c>
      <c r="H189" s="307"/>
      <c r="I189" s="307"/>
      <c r="J189" s="307"/>
      <c r="K189" s="38"/>
    </row>
    <row r="190" spans="1:11" ht="18.75" x14ac:dyDescent="0.3">
      <c r="A190" s="306"/>
      <c r="B190" s="306"/>
      <c r="C190" s="333">
        <v>2</v>
      </c>
      <c r="D190" s="336" t="s">
        <v>144</v>
      </c>
      <c r="E190" s="307"/>
      <c r="F190" s="337">
        <v>2050000</v>
      </c>
      <c r="G190" s="338"/>
      <c r="H190" s="307"/>
      <c r="I190" s="307"/>
      <c r="J190" s="307"/>
      <c r="K190" s="38"/>
    </row>
    <row r="191" spans="1:11" ht="19.5" thickBot="1" x14ac:dyDescent="0.35">
      <c r="A191" s="306"/>
      <c r="B191" s="306"/>
      <c r="C191" s="333">
        <v>3</v>
      </c>
      <c r="D191" s="336" t="s">
        <v>63</v>
      </c>
      <c r="E191" s="307"/>
      <c r="F191" s="339">
        <v>2000000</v>
      </c>
      <c r="G191" s="338"/>
      <c r="H191" s="307"/>
      <c r="I191" s="307"/>
      <c r="J191" s="307"/>
      <c r="K191" s="38"/>
    </row>
    <row r="192" spans="1:11" ht="18.75" x14ac:dyDescent="0.3">
      <c r="A192" s="306"/>
      <c r="B192" s="306"/>
      <c r="C192" s="333">
        <v>4</v>
      </c>
      <c r="D192" s="336" t="s">
        <v>64</v>
      </c>
      <c r="E192" s="307"/>
      <c r="F192" s="340">
        <f>+F190-F191</f>
        <v>50000</v>
      </c>
      <c r="G192" s="338"/>
      <c r="H192" s="307"/>
      <c r="I192" s="307"/>
      <c r="J192" s="307"/>
      <c r="K192" s="38"/>
    </row>
    <row r="193" spans="1:11" ht="19.5" thickBot="1" x14ac:dyDescent="0.35">
      <c r="A193" s="306"/>
      <c r="B193" s="306"/>
      <c r="C193" s="333">
        <v>5</v>
      </c>
      <c r="D193" s="336" t="s">
        <v>145</v>
      </c>
      <c r="E193" s="307"/>
      <c r="F193" s="339">
        <v>500000</v>
      </c>
      <c r="G193" s="338"/>
      <c r="H193" s="307"/>
      <c r="I193" s="307"/>
      <c r="J193" s="307"/>
      <c r="K193" s="38"/>
    </row>
    <row r="194" spans="1:11" ht="19.5" thickBot="1" x14ac:dyDescent="0.35">
      <c r="A194" s="306"/>
      <c r="B194" s="306"/>
      <c r="C194" s="333">
        <v>6</v>
      </c>
      <c r="D194" s="341" t="s">
        <v>146</v>
      </c>
      <c r="E194" s="307"/>
      <c r="F194" s="342">
        <f>+F193-F192</f>
        <v>450000</v>
      </c>
      <c r="G194" s="343">
        <f>+F194</f>
        <v>450000</v>
      </c>
      <c r="H194" s="307"/>
      <c r="I194" s="307"/>
      <c r="J194" s="307"/>
      <c r="K194" s="38"/>
    </row>
    <row r="195" spans="1:11" ht="19.5" thickBot="1" x14ac:dyDescent="0.35">
      <c r="A195" s="306"/>
      <c r="B195" s="306"/>
      <c r="C195" s="333">
        <v>7</v>
      </c>
      <c r="D195" s="336" t="s">
        <v>144</v>
      </c>
      <c r="E195" s="307"/>
      <c r="F195" s="344">
        <f>+F190</f>
        <v>2050000</v>
      </c>
      <c r="G195" s="338"/>
      <c r="H195" s="307"/>
      <c r="I195" s="307"/>
      <c r="J195" s="307"/>
      <c r="K195" s="38"/>
    </row>
    <row r="196" spans="1:11" ht="18.75" x14ac:dyDescent="0.3">
      <c r="A196" s="306"/>
      <c r="B196" s="306"/>
      <c r="C196" s="333">
        <v>8</v>
      </c>
      <c r="D196" s="336" t="s">
        <v>147</v>
      </c>
      <c r="E196" s="307"/>
      <c r="F196" s="338">
        <f>+F195-F194</f>
        <v>1600000</v>
      </c>
      <c r="G196" s="338"/>
      <c r="H196" s="307"/>
      <c r="I196" s="307"/>
      <c r="J196" s="307"/>
      <c r="K196" s="38"/>
    </row>
    <row r="197" spans="1:11" ht="19.5" thickBot="1" x14ac:dyDescent="0.35">
      <c r="A197" s="306"/>
      <c r="B197" s="306"/>
      <c r="C197" s="333">
        <v>9</v>
      </c>
      <c r="D197" s="336" t="s">
        <v>148</v>
      </c>
      <c r="E197" s="307"/>
      <c r="F197" s="345">
        <v>0.5</v>
      </c>
      <c r="G197" s="338"/>
      <c r="H197" s="307"/>
      <c r="I197" s="307"/>
      <c r="J197" s="307"/>
      <c r="K197" s="38"/>
    </row>
    <row r="198" spans="1:11" ht="18.75" x14ac:dyDescent="0.3">
      <c r="A198" s="306"/>
      <c r="B198" s="306"/>
      <c r="C198" s="333">
        <v>10</v>
      </c>
      <c r="D198" s="341" t="s">
        <v>149</v>
      </c>
      <c r="E198" s="307"/>
      <c r="F198" s="346">
        <f>+F197*F196</f>
        <v>800000</v>
      </c>
      <c r="G198" s="346">
        <f>+F198</f>
        <v>800000</v>
      </c>
      <c r="H198" s="307"/>
      <c r="I198" s="307"/>
      <c r="J198" s="307"/>
      <c r="K198" s="38"/>
    </row>
    <row r="199" spans="1:11" ht="18.75" x14ac:dyDescent="0.3">
      <c r="A199" s="306"/>
      <c r="B199" s="306"/>
      <c r="C199" s="333">
        <v>11</v>
      </c>
      <c r="D199" s="336" t="s">
        <v>147</v>
      </c>
      <c r="E199" s="307"/>
      <c r="F199" s="338">
        <f>+F196-F198</f>
        <v>800000</v>
      </c>
      <c r="G199" s="338"/>
      <c r="H199" s="307"/>
      <c r="I199" s="307"/>
      <c r="J199" s="307"/>
      <c r="K199" s="38"/>
    </row>
    <row r="200" spans="1:11" ht="19.5" thickBot="1" x14ac:dyDescent="0.35">
      <c r="A200" s="306"/>
      <c r="B200" s="306"/>
      <c r="C200" s="333">
        <v>12</v>
      </c>
      <c r="D200" s="336" t="s">
        <v>150</v>
      </c>
      <c r="E200" s="307"/>
      <c r="F200" s="347">
        <v>0.1429</v>
      </c>
      <c r="G200" s="338"/>
      <c r="H200" s="307"/>
      <c r="I200" s="307"/>
      <c r="J200" s="307"/>
      <c r="K200" s="38"/>
    </row>
    <row r="201" spans="1:11" ht="19.5" thickBot="1" x14ac:dyDescent="0.35">
      <c r="A201" s="306"/>
      <c r="B201" s="306"/>
      <c r="C201" s="333">
        <v>13</v>
      </c>
      <c r="D201" s="341" t="s">
        <v>108</v>
      </c>
      <c r="E201" s="307"/>
      <c r="F201" s="348">
        <f>+F200*F199</f>
        <v>114320</v>
      </c>
      <c r="G201" s="349">
        <f>+F201</f>
        <v>114320</v>
      </c>
      <c r="H201" s="307"/>
      <c r="I201" s="307"/>
      <c r="J201" s="307"/>
      <c r="K201" s="38"/>
    </row>
    <row r="202" spans="1:11" ht="19.5" thickBot="1" x14ac:dyDescent="0.35">
      <c r="A202" s="306"/>
      <c r="B202" s="306"/>
      <c r="C202" s="333">
        <v>14</v>
      </c>
      <c r="D202" s="336" t="s">
        <v>151</v>
      </c>
      <c r="E202" s="338"/>
      <c r="F202" s="350"/>
      <c r="G202" s="351">
        <f>SUM(G194:G201)</f>
        <v>1364320</v>
      </c>
      <c r="H202" s="307"/>
      <c r="I202" s="307"/>
      <c r="J202" s="307"/>
      <c r="K202" s="38"/>
    </row>
    <row r="203" spans="1:11" ht="18.75" x14ac:dyDescent="0.3">
      <c r="A203" s="306"/>
      <c r="B203" s="306"/>
      <c r="C203" s="306"/>
      <c r="D203" s="318"/>
      <c r="E203" s="307"/>
      <c r="F203" s="319"/>
      <c r="G203" s="307"/>
      <c r="H203" s="307"/>
      <c r="I203" s="307"/>
      <c r="J203" s="307"/>
      <c r="K203" s="38"/>
    </row>
    <row r="204" spans="1:11" ht="18.75" x14ac:dyDescent="0.3">
      <c r="A204" s="306"/>
      <c r="B204" s="306"/>
      <c r="C204" s="306"/>
      <c r="D204" s="352" t="s">
        <v>152</v>
      </c>
      <c r="E204" s="353"/>
      <c r="F204" s="353"/>
      <c r="G204" s="353"/>
      <c r="H204" s="353"/>
      <c r="I204" s="353"/>
      <c r="J204" s="307"/>
      <c r="K204" s="38"/>
    </row>
    <row r="205" spans="1:11" ht="19.5" thickBot="1" x14ac:dyDescent="0.35">
      <c r="A205" s="306"/>
      <c r="B205" s="306"/>
      <c r="C205" s="306"/>
      <c r="D205" s="352" t="s">
        <v>153</v>
      </c>
      <c r="E205" s="353"/>
      <c r="F205" s="353"/>
      <c r="G205" s="353"/>
      <c r="H205" s="353"/>
      <c r="I205" s="353"/>
      <c r="J205" s="307"/>
      <c r="K205" s="38"/>
    </row>
    <row r="206" spans="1:11" ht="21.75" thickTop="1" x14ac:dyDescent="0.35">
      <c r="A206" s="306"/>
      <c r="B206" s="306"/>
      <c r="C206" s="306"/>
      <c r="D206" s="379" t="s">
        <v>154</v>
      </c>
      <c r="E206" s="380"/>
      <c r="F206" s="380" t="s">
        <v>155</v>
      </c>
      <c r="G206" s="380" t="s">
        <v>156</v>
      </c>
      <c r="H206" s="380" t="s">
        <v>156</v>
      </c>
      <c r="I206" s="381" t="s">
        <v>118</v>
      </c>
      <c r="J206" s="307"/>
      <c r="K206" s="38"/>
    </row>
    <row r="207" spans="1:11" ht="21.75" thickBot="1" x14ac:dyDescent="0.4">
      <c r="A207" s="306"/>
      <c r="B207" s="306"/>
      <c r="C207" s="306"/>
      <c r="D207" s="382" t="s">
        <v>9</v>
      </c>
      <c r="E207" s="383" t="s">
        <v>83</v>
      </c>
      <c r="F207" s="383" t="s">
        <v>119</v>
      </c>
      <c r="G207" s="383" t="s">
        <v>119</v>
      </c>
      <c r="H207" s="383" t="s">
        <v>157</v>
      </c>
      <c r="I207" s="384" t="s">
        <v>158</v>
      </c>
      <c r="J207" s="307"/>
      <c r="K207" s="38"/>
    </row>
    <row r="208" spans="1:11" ht="21.75" thickTop="1" x14ac:dyDescent="0.35">
      <c r="A208" s="306"/>
      <c r="B208" s="306"/>
      <c r="C208" s="306"/>
      <c r="D208" s="388">
        <v>100</v>
      </c>
      <c r="E208" s="391">
        <v>5</v>
      </c>
      <c r="F208" s="385">
        <v>0.2</v>
      </c>
      <c r="G208" s="394">
        <v>0.4</v>
      </c>
      <c r="H208" s="397">
        <f>+G208*D208</f>
        <v>40</v>
      </c>
      <c r="I208" s="399">
        <f>+H208*0.5</f>
        <v>20</v>
      </c>
      <c r="J208" s="307"/>
      <c r="K208" s="38"/>
    </row>
    <row r="209" spans="1:11" ht="21" x14ac:dyDescent="0.35">
      <c r="A209" s="306"/>
      <c r="B209" s="306"/>
      <c r="C209" s="306"/>
      <c r="D209" s="389">
        <f>+D208-I208</f>
        <v>80</v>
      </c>
      <c r="E209" s="392"/>
      <c r="F209" s="386"/>
      <c r="G209" s="395">
        <v>0.4</v>
      </c>
      <c r="H209" s="397">
        <f>+G209*D209</f>
        <v>32</v>
      </c>
      <c r="I209" s="400">
        <f>+H209</f>
        <v>32</v>
      </c>
      <c r="J209" s="307"/>
      <c r="K209" s="38"/>
    </row>
    <row r="210" spans="1:11" ht="21" x14ac:dyDescent="0.35">
      <c r="A210" s="306"/>
      <c r="B210" s="306"/>
      <c r="C210" s="306"/>
      <c r="D210" s="389">
        <f>+D209-I209</f>
        <v>48</v>
      </c>
      <c r="E210" s="392"/>
      <c r="F210" s="386"/>
      <c r="G210" s="395">
        <v>0.4</v>
      </c>
      <c r="H210" s="397">
        <f>+G210*D210</f>
        <v>19.200000000000003</v>
      </c>
      <c r="I210" s="400">
        <f>+H210</f>
        <v>19.200000000000003</v>
      </c>
      <c r="J210" s="307"/>
      <c r="K210" s="38"/>
    </row>
    <row r="211" spans="1:11" ht="21" x14ac:dyDescent="0.35">
      <c r="A211" s="306"/>
      <c r="B211" s="306"/>
      <c r="C211" s="306"/>
      <c r="D211" s="389">
        <f>+D210-I210</f>
        <v>28.799999999999997</v>
      </c>
      <c r="E211" s="392"/>
      <c r="F211" s="386"/>
      <c r="G211" s="395">
        <v>0.4</v>
      </c>
      <c r="H211" s="397">
        <f>+G211*D211</f>
        <v>11.52</v>
      </c>
      <c r="I211" s="400">
        <f>+H211</f>
        <v>11.52</v>
      </c>
      <c r="J211" s="307"/>
      <c r="K211" s="38"/>
    </row>
    <row r="212" spans="1:11" ht="21.75" thickBot="1" x14ac:dyDescent="0.4">
      <c r="A212" s="306"/>
      <c r="B212" s="306"/>
      <c r="C212" s="306"/>
      <c r="D212" s="390">
        <f>+D211-I211</f>
        <v>17.279999999999998</v>
      </c>
      <c r="E212" s="393"/>
      <c r="F212" s="387"/>
      <c r="G212" s="396">
        <v>0.4</v>
      </c>
      <c r="H212" s="398">
        <f>+G212*D212</f>
        <v>6.911999999999999</v>
      </c>
      <c r="I212" s="401">
        <f>+I211</f>
        <v>11.52</v>
      </c>
      <c r="J212" s="307"/>
      <c r="K212" s="38"/>
    </row>
    <row r="213" spans="1:11" ht="19.5" thickTop="1" x14ac:dyDescent="0.3">
      <c r="A213" s="306"/>
      <c r="B213" s="306"/>
      <c r="C213" s="306"/>
      <c r="D213" s="318"/>
      <c r="E213" s="307"/>
      <c r="F213" s="319"/>
      <c r="G213" s="307"/>
      <c r="H213" s="307"/>
      <c r="I213" s="307"/>
      <c r="J213" s="307"/>
      <c r="K213" s="38"/>
    </row>
    <row r="214" spans="1:11" ht="18.75" x14ac:dyDescent="0.3">
      <c r="A214" s="306"/>
      <c r="B214" s="306"/>
      <c r="C214" s="306"/>
      <c r="D214" s="318"/>
      <c r="E214" s="307"/>
      <c r="F214" s="319"/>
      <c r="G214" s="307"/>
      <c r="H214" s="307"/>
      <c r="I214" s="307"/>
      <c r="J214" s="307"/>
      <c r="K214" s="38"/>
    </row>
    <row r="229" spans="1:11" ht="18.75" x14ac:dyDescent="0.3">
      <c r="A229" s="306"/>
      <c r="B229" s="306"/>
      <c r="C229" s="306"/>
      <c r="D229" s="318"/>
      <c r="E229" s="307"/>
      <c r="F229" s="319"/>
      <c r="G229" s="307"/>
      <c r="H229" s="307"/>
      <c r="I229" s="307"/>
      <c r="J229" s="307"/>
      <c r="K229" s="38"/>
    </row>
    <row r="230" spans="1:11" ht="18.75" x14ac:dyDescent="0.3">
      <c r="A230" s="306"/>
      <c r="B230" s="306"/>
      <c r="C230" s="306"/>
      <c r="D230" s="318"/>
      <c r="E230" s="307"/>
      <c r="F230" s="319"/>
      <c r="G230" s="307"/>
      <c r="H230" s="307"/>
      <c r="I230" s="307"/>
      <c r="J230" s="307"/>
      <c r="K230" s="38"/>
    </row>
    <row r="231" spans="1:11" ht="18.75" x14ac:dyDescent="0.3">
      <c r="A231" s="306"/>
      <c r="B231" s="306"/>
      <c r="C231" s="306"/>
      <c r="D231" s="318"/>
      <c r="E231" s="307"/>
      <c r="F231" s="319"/>
      <c r="G231" s="307"/>
      <c r="H231" s="307"/>
      <c r="I231" s="307"/>
      <c r="J231" s="307"/>
      <c r="K231" s="38"/>
    </row>
    <row r="232" spans="1:11" ht="18.75" x14ac:dyDescent="0.3">
      <c r="A232" s="306"/>
      <c r="B232" s="306"/>
      <c r="C232" s="306"/>
      <c r="D232" s="318"/>
      <c r="E232" s="307"/>
      <c r="F232" s="319"/>
      <c r="G232" s="307"/>
      <c r="H232" s="307"/>
      <c r="I232" s="307"/>
      <c r="J232" s="307"/>
      <c r="K232" s="38"/>
    </row>
    <row r="233" spans="1:11" ht="18.75" x14ac:dyDescent="0.3">
      <c r="A233" s="306"/>
      <c r="B233" s="306"/>
      <c r="C233" s="306"/>
      <c r="D233" s="318"/>
      <c r="E233" s="307"/>
      <c r="F233" s="319"/>
      <c r="G233" s="307"/>
      <c r="H233" s="307"/>
      <c r="I233" s="307"/>
      <c r="J233" s="307"/>
      <c r="K233" s="38"/>
    </row>
    <row r="234" spans="1:11" ht="18.75" x14ac:dyDescent="0.3">
      <c r="A234" s="306"/>
      <c r="B234" s="306"/>
      <c r="C234" s="306"/>
      <c r="D234" s="318"/>
      <c r="E234" s="307"/>
      <c r="F234" s="319"/>
      <c r="G234" s="307"/>
      <c r="H234" s="307"/>
      <c r="I234" s="307"/>
      <c r="J234" s="307"/>
      <c r="K234" s="38"/>
    </row>
    <row r="235" spans="1:11" ht="18.75" x14ac:dyDescent="0.3">
      <c r="A235" s="306"/>
      <c r="B235" s="306"/>
      <c r="C235" s="306"/>
      <c r="D235" s="318"/>
      <c r="E235" s="307"/>
      <c r="F235" s="319"/>
      <c r="G235" s="307"/>
      <c r="H235" s="307"/>
      <c r="I235" s="307"/>
      <c r="J235" s="307"/>
      <c r="K235" s="38"/>
    </row>
    <row r="236" spans="1:11" ht="18.75" x14ac:dyDescent="0.3">
      <c r="A236" s="306"/>
      <c r="B236" s="306"/>
      <c r="C236" s="306"/>
      <c r="D236" s="318"/>
      <c r="E236" s="307"/>
      <c r="F236" s="319"/>
      <c r="G236" s="307"/>
      <c r="H236" s="307"/>
      <c r="I236" s="307"/>
      <c r="J236" s="307"/>
      <c r="K236" s="38"/>
    </row>
    <row r="237" spans="1:11" ht="18.75" x14ac:dyDescent="0.3">
      <c r="A237" s="306"/>
      <c r="B237" s="306"/>
      <c r="C237" s="306"/>
      <c r="D237" s="318"/>
      <c r="E237" s="307"/>
      <c r="F237" s="319"/>
      <c r="G237" s="307"/>
      <c r="H237" s="307"/>
      <c r="I237" s="307"/>
      <c r="J237" s="307"/>
      <c r="K237" s="38"/>
    </row>
    <row r="238" spans="1:11" ht="18.75" x14ac:dyDescent="0.3">
      <c r="A238" s="306"/>
      <c r="B238" s="306"/>
      <c r="C238" s="306"/>
      <c r="D238" s="318"/>
      <c r="E238" s="307"/>
      <c r="F238" s="319"/>
      <c r="G238" s="307"/>
      <c r="H238" s="307"/>
      <c r="I238" s="307"/>
      <c r="J238" s="307"/>
      <c r="K238" s="38"/>
    </row>
    <row r="239" spans="1:11" ht="18.75" x14ac:dyDescent="0.3">
      <c r="A239" s="306"/>
      <c r="B239" s="306"/>
      <c r="C239" s="306"/>
      <c r="D239" s="318"/>
      <c r="E239" s="307"/>
      <c r="F239" s="319"/>
      <c r="G239" s="307"/>
      <c r="H239" s="307"/>
      <c r="I239" s="307"/>
      <c r="J239" s="307"/>
      <c r="K239" s="38"/>
    </row>
    <row r="240" spans="1:11" ht="18.75" x14ac:dyDescent="0.3">
      <c r="A240" s="306"/>
      <c r="B240" s="306"/>
      <c r="C240" s="306"/>
      <c r="D240" s="318"/>
      <c r="E240" s="307"/>
      <c r="F240" s="319"/>
      <c r="G240" s="307"/>
      <c r="H240" s="307"/>
      <c r="I240" s="307"/>
      <c r="J240" s="307"/>
      <c r="K240" s="38"/>
    </row>
    <row r="241" spans="1:11" ht="18.75" x14ac:dyDescent="0.3">
      <c r="A241" s="306"/>
      <c r="B241" s="306"/>
      <c r="C241" s="306"/>
      <c r="D241" s="318"/>
      <c r="E241" s="307"/>
      <c r="F241" s="319"/>
      <c r="G241" s="307"/>
      <c r="H241" s="307"/>
      <c r="I241" s="307"/>
      <c r="J241" s="307"/>
      <c r="K241" s="38"/>
    </row>
    <row r="242" spans="1:11" ht="18.75" x14ac:dyDescent="0.3">
      <c r="A242" s="306"/>
      <c r="B242" s="306"/>
      <c r="C242" s="306"/>
      <c r="D242" s="318"/>
      <c r="E242" s="307"/>
      <c r="F242" s="319"/>
      <c r="G242" s="307"/>
      <c r="H242" s="307"/>
      <c r="I242" s="307"/>
      <c r="J242" s="307"/>
      <c r="K242" s="38"/>
    </row>
    <row r="243" spans="1:11" ht="18.75" x14ac:dyDescent="0.3">
      <c r="A243" s="306"/>
      <c r="B243" s="306"/>
      <c r="C243" s="306"/>
      <c r="D243" s="318"/>
      <c r="E243" s="307"/>
      <c r="F243" s="319"/>
      <c r="G243" s="307"/>
      <c r="H243" s="307"/>
      <c r="I243" s="307"/>
      <c r="J243" s="307"/>
      <c r="K243" s="38"/>
    </row>
    <row r="244" spans="1:11" ht="18.75" x14ac:dyDescent="0.3">
      <c r="A244" s="306"/>
      <c r="B244" s="306"/>
      <c r="C244" s="306"/>
      <c r="D244" s="318"/>
      <c r="E244" s="307"/>
      <c r="F244" s="319"/>
      <c r="G244" s="307"/>
      <c r="H244" s="307"/>
      <c r="I244" s="307"/>
      <c r="J244" s="307"/>
      <c r="K244" s="38"/>
    </row>
    <row r="245" spans="1:11" ht="18.75" x14ac:dyDescent="0.3">
      <c r="A245" s="306"/>
      <c r="B245" s="306"/>
      <c r="C245" s="306"/>
      <c r="D245" s="318"/>
      <c r="E245" s="307"/>
      <c r="F245" s="319"/>
      <c r="G245" s="307"/>
      <c r="H245" s="307"/>
      <c r="I245" s="307"/>
      <c r="J245" s="307"/>
      <c r="K245" s="38"/>
    </row>
    <row r="246" spans="1:11" ht="18.75" x14ac:dyDescent="0.3">
      <c r="A246" s="306"/>
      <c r="B246" s="306"/>
      <c r="C246" s="306"/>
      <c r="D246" s="318"/>
      <c r="E246" s="307"/>
      <c r="F246" s="319"/>
      <c r="G246" s="307"/>
      <c r="H246" s="307"/>
      <c r="I246" s="307"/>
      <c r="J246" s="307"/>
      <c r="K246" s="38"/>
    </row>
    <row r="247" spans="1:11" ht="18.75" x14ac:dyDescent="0.3">
      <c r="A247" s="306"/>
      <c r="B247" s="306"/>
      <c r="C247" s="306"/>
      <c r="D247" s="318"/>
      <c r="E247" s="307"/>
      <c r="F247" s="319"/>
      <c r="G247" s="307"/>
      <c r="H247" s="307"/>
      <c r="I247" s="307"/>
      <c r="J247" s="307"/>
      <c r="K247" s="38"/>
    </row>
    <row r="248" spans="1:11" ht="18.75" x14ac:dyDescent="0.3">
      <c r="A248" s="306"/>
      <c r="B248" s="306"/>
      <c r="C248" s="306"/>
      <c r="D248" s="318"/>
      <c r="E248" s="307"/>
      <c r="F248" s="319"/>
      <c r="G248" s="307"/>
      <c r="H248" s="307"/>
      <c r="I248" s="307"/>
      <c r="J248" s="307"/>
      <c r="K248" s="38"/>
    </row>
    <row r="249" spans="1:11" ht="18.75" x14ac:dyDescent="0.3">
      <c r="A249" s="306"/>
      <c r="B249" s="306"/>
      <c r="C249" s="306"/>
      <c r="D249" s="318"/>
      <c r="E249" s="307"/>
      <c r="F249" s="319"/>
      <c r="G249" s="307"/>
      <c r="H249" s="307"/>
      <c r="I249" s="307"/>
      <c r="J249" s="307"/>
      <c r="K249" s="38"/>
    </row>
    <row r="250" spans="1:11" ht="18.75" x14ac:dyDescent="0.3">
      <c r="A250" s="306"/>
      <c r="B250" s="306"/>
      <c r="C250" s="306"/>
      <c r="D250" s="318"/>
      <c r="E250" s="307"/>
      <c r="F250" s="319"/>
      <c r="G250" s="307"/>
      <c r="H250" s="307"/>
      <c r="I250" s="307"/>
      <c r="J250" s="307"/>
      <c r="K250" s="38"/>
    </row>
    <row r="251" spans="1:11" ht="18.75" x14ac:dyDescent="0.3">
      <c r="A251" s="306"/>
      <c r="B251" s="306"/>
      <c r="C251" s="306"/>
      <c r="D251" s="318"/>
      <c r="E251" s="307"/>
      <c r="F251" s="319"/>
      <c r="G251" s="307"/>
      <c r="H251" s="307"/>
      <c r="I251" s="307"/>
      <c r="J251" s="307"/>
      <c r="K251" s="38"/>
    </row>
    <row r="252" spans="1:11" ht="18.75" x14ac:dyDescent="0.3">
      <c r="A252" s="306"/>
      <c r="B252" s="306"/>
      <c r="C252" s="306"/>
      <c r="D252" s="318"/>
      <c r="E252" s="307"/>
      <c r="F252" s="319"/>
      <c r="G252" s="307"/>
      <c r="H252" s="307"/>
      <c r="I252" s="307"/>
      <c r="J252" s="307"/>
      <c r="K252" s="38"/>
    </row>
    <row r="253" spans="1:11" ht="18.75" x14ac:dyDescent="0.3">
      <c r="A253" s="306"/>
      <c r="B253" s="306"/>
      <c r="C253" s="306"/>
      <c r="D253" s="318"/>
      <c r="E253" s="307"/>
      <c r="F253" s="319"/>
      <c r="G253" s="307"/>
      <c r="H253" s="307"/>
      <c r="I253" s="307"/>
      <c r="J253" s="307"/>
      <c r="K253" s="38"/>
    </row>
  </sheetData>
  <mergeCells count="2">
    <mergeCell ref="G141:H141"/>
    <mergeCell ref="G156:H156"/>
  </mergeCells>
  <pageMargins left="0.6" right="0.6" top="0.5" bottom="0.5" header="0.3" footer="0.3"/>
  <pageSetup scale="80" orientation="portrait" horizontalDpi="4294967293" verticalDpi="4294967293" r:id="rId1"/>
  <headerFooter alignWithMargins="0">
    <oddFooter>&amp;L&amp;"Calibri,Bold"&amp;F, Page &amp;P</oddFooter>
  </headerFooter>
  <rowBreaks count="3" manualBreakCount="3">
    <brk id="100" max="16383" man="1"/>
    <brk id="140" max="16383" man="1"/>
    <brk id="18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zoomScale="150" zoomScaleNormal="150" workbookViewId="0">
      <selection activeCell="C21" sqref="A1:C21"/>
    </sheetView>
  </sheetViews>
  <sheetFormatPr defaultRowHeight="15" x14ac:dyDescent="0.2"/>
  <cols>
    <col min="1" max="1" width="2.5703125" style="11" customWidth="1"/>
    <col min="2" max="2" width="40.28515625" style="11" customWidth="1"/>
    <col min="3" max="3" width="10.7109375" style="5" customWidth="1"/>
  </cols>
  <sheetData>
    <row r="1" spans="1:5" s="4" customFormat="1" ht="18.600000000000001" customHeight="1" x14ac:dyDescent="0.2">
      <c r="A1" s="8"/>
      <c r="B1" s="8"/>
      <c r="C1" s="3"/>
    </row>
    <row r="2" spans="1:5" ht="17.25" x14ac:dyDescent="0.2">
      <c r="B2" s="128" t="s">
        <v>206</v>
      </c>
      <c r="C2" s="129"/>
      <c r="D2" s="129"/>
      <c r="E2" s="130"/>
    </row>
    <row r="3" spans="1:5" x14ac:dyDescent="0.2">
      <c r="A3" s="131"/>
      <c r="B3" s="132" t="s">
        <v>189</v>
      </c>
      <c r="C3" s="129" t="s">
        <v>190</v>
      </c>
      <c r="D3" s="129"/>
      <c r="E3" s="130"/>
    </row>
    <row r="4" spans="1:5" x14ac:dyDescent="0.2">
      <c r="A4" s="131"/>
      <c r="B4" s="132" t="s">
        <v>191</v>
      </c>
      <c r="C4" s="129" t="s">
        <v>192</v>
      </c>
      <c r="D4" s="129"/>
      <c r="E4" s="130"/>
    </row>
    <row r="5" spans="1:5" x14ac:dyDescent="0.2">
      <c r="A5" s="131"/>
      <c r="B5" s="132" t="s">
        <v>193</v>
      </c>
      <c r="C5" s="129" t="s">
        <v>194</v>
      </c>
      <c r="D5" s="129"/>
      <c r="E5" s="130"/>
    </row>
    <row r="6" spans="1:5" x14ac:dyDescent="0.2">
      <c r="A6" s="131"/>
      <c r="B6" s="132" t="s">
        <v>195</v>
      </c>
      <c r="C6" s="129"/>
      <c r="D6" s="129"/>
      <c r="E6" s="130"/>
    </row>
    <row r="7" spans="1:5" x14ac:dyDescent="0.2">
      <c r="A7" s="131"/>
      <c r="B7" s="132" t="s">
        <v>196</v>
      </c>
      <c r="C7" s="129" t="s">
        <v>197</v>
      </c>
      <c r="D7" s="129"/>
      <c r="E7" s="130"/>
    </row>
    <row r="8" spans="1:5" x14ac:dyDescent="0.2">
      <c r="A8" s="131"/>
      <c r="B8" s="132" t="s">
        <v>198</v>
      </c>
      <c r="C8" s="129" t="s">
        <v>199</v>
      </c>
      <c r="D8" s="129"/>
      <c r="E8" s="130"/>
    </row>
    <row r="9" spans="1:5" ht="17.25" x14ac:dyDescent="0.2">
      <c r="A9" s="131"/>
      <c r="B9" s="138" t="s">
        <v>207</v>
      </c>
      <c r="C9" s="134"/>
      <c r="D9" s="129"/>
      <c r="E9" s="130"/>
    </row>
    <row r="10" spans="1:5" x14ac:dyDescent="0.2">
      <c r="A10" s="131"/>
      <c r="B10" s="135" t="s">
        <v>217</v>
      </c>
      <c r="C10" s="134"/>
      <c r="D10" s="129"/>
      <c r="E10" s="130"/>
    </row>
    <row r="11" spans="1:5" x14ac:dyDescent="0.2">
      <c r="A11" s="131"/>
      <c r="B11" s="135" t="s">
        <v>200</v>
      </c>
      <c r="C11" s="134" t="s">
        <v>208</v>
      </c>
      <c r="D11" s="129"/>
      <c r="E11" s="130"/>
    </row>
    <row r="12" spans="1:5" x14ac:dyDescent="0.2">
      <c r="A12" s="131"/>
      <c r="B12" s="136" t="s">
        <v>201</v>
      </c>
      <c r="C12" s="134" t="s">
        <v>209</v>
      </c>
      <c r="D12" s="129"/>
      <c r="E12" s="130"/>
    </row>
    <row r="13" spans="1:5" x14ac:dyDescent="0.2">
      <c r="A13" s="131"/>
      <c r="B13" s="135" t="s">
        <v>218</v>
      </c>
      <c r="C13" s="134"/>
      <c r="D13" s="129"/>
      <c r="E13" s="130"/>
    </row>
    <row r="14" spans="1:5" x14ac:dyDescent="0.2">
      <c r="A14" s="131"/>
      <c r="B14" s="137" t="s">
        <v>202</v>
      </c>
      <c r="C14" s="134" t="s">
        <v>210</v>
      </c>
      <c r="D14" s="129"/>
      <c r="E14" s="130"/>
    </row>
    <row r="15" spans="1:5" x14ac:dyDescent="0.2">
      <c r="A15" s="131"/>
      <c r="B15" s="135" t="s">
        <v>219</v>
      </c>
      <c r="C15" s="134" t="s">
        <v>211</v>
      </c>
      <c r="D15" s="129"/>
      <c r="E15" s="130"/>
    </row>
    <row r="16" spans="1:5" x14ac:dyDescent="0.2">
      <c r="A16" s="131"/>
      <c r="B16" s="135" t="s">
        <v>220</v>
      </c>
      <c r="C16" s="134" t="s">
        <v>212</v>
      </c>
      <c r="D16" s="129"/>
      <c r="E16" s="130"/>
    </row>
    <row r="17" spans="1:5" x14ac:dyDescent="0.2">
      <c r="A17" s="131"/>
      <c r="B17" s="135" t="s">
        <v>221</v>
      </c>
      <c r="C17" s="134" t="s">
        <v>203</v>
      </c>
      <c r="D17" s="129"/>
      <c r="E17" s="130"/>
    </row>
    <row r="18" spans="1:5" x14ac:dyDescent="0.2">
      <c r="A18" s="131"/>
      <c r="B18" s="135" t="s">
        <v>222</v>
      </c>
      <c r="C18" s="134" t="s">
        <v>213</v>
      </c>
      <c r="D18" s="129"/>
      <c r="E18" s="130"/>
    </row>
    <row r="19" spans="1:5" x14ac:dyDescent="0.2">
      <c r="A19" s="133"/>
      <c r="B19" s="134" t="s">
        <v>204</v>
      </c>
      <c r="C19" s="134" t="s">
        <v>214</v>
      </c>
      <c r="D19" s="129"/>
      <c r="E19" s="130"/>
    </row>
    <row r="20" spans="1:5" x14ac:dyDescent="0.2">
      <c r="A20" s="131"/>
      <c r="B20" s="135" t="s">
        <v>205</v>
      </c>
      <c r="C20" s="134" t="s">
        <v>215</v>
      </c>
      <c r="D20" s="129"/>
      <c r="E20" s="130"/>
    </row>
    <row r="21" spans="1:5" x14ac:dyDescent="0.2">
      <c r="A21" s="131"/>
      <c r="B21" s="135" t="s">
        <v>223</v>
      </c>
      <c r="C21" s="134" t="s">
        <v>216</v>
      </c>
      <c r="D21" s="129"/>
      <c r="E21" s="130"/>
    </row>
  </sheetData>
  <pageMargins left="0.75" right="0.75" top="0.5" bottom="0.5" header="0.3" footer="0.5"/>
  <pageSetup scale="75" orientation="portrait" r:id="rId1"/>
  <headerFooter alignWithMargins="0">
    <oddHeader>&amp;L&amp;"Arial Narrow,Bold"&amp;8&amp;A&amp;C&amp;"Arial Narrow,Bold"&amp;8&amp;F&amp;R&amp;"Arial Narrow,Bold"Page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Chap.10-Basis Solution</vt:lpstr>
      <vt:lpstr>Chap.10-Cost Recovery</vt:lpstr>
      <vt:lpstr>Chap.10-Outline</vt:lpstr>
      <vt:lpstr>'Chap.10-Basis Solution'!Print_Area</vt:lpstr>
      <vt:lpstr>'Chap.10-Cost Recovery'!Print_Area</vt:lpstr>
      <vt:lpstr>'Chap.10-Outline'!Print_Area</vt:lpstr>
    </vt:vector>
  </TitlesOfParts>
  <Company>UNC Charlotte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uptown</dc:creator>
  <cp:lastModifiedBy>hgodf</cp:lastModifiedBy>
  <cp:lastPrinted>2016-11-13T13:36:39Z</cp:lastPrinted>
  <dcterms:created xsi:type="dcterms:W3CDTF">2003-10-20T23:38:52Z</dcterms:created>
  <dcterms:modified xsi:type="dcterms:W3CDTF">2016-11-13T15:56:56Z</dcterms:modified>
</cp:coreProperties>
</file>